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slicers/slicer1.xml" ContentType="application/vnd.ms-excel.slicer+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jbaer\Documents\Jobs\UNICEF\FILES TO ADD\"/>
    </mc:Choice>
  </mc:AlternateContent>
  <xr:revisionPtr revIDLastSave="0" documentId="8_{E68FA94C-731E-42FB-9E3F-0E9DB1EBEA91}" xr6:coauthVersionLast="40" xr6:coauthVersionMax="40" xr10:uidLastSave="{00000000-0000-0000-0000-000000000000}"/>
  <bookViews>
    <workbookView xWindow="0" yWindow="0" windowWidth="20490" windowHeight="6945" tabRatio="816" xr2:uid="{00000000-000D-0000-FFFF-FFFF00000000}"/>
  </bookViews>
  <sheets>
    <sheet name="Home Page" sheetId="1" r:id="rId1"/>
    <sheet name="Overview Dashboard" sheetId="25" r:id="rId2"/>
    <sheet name="Intervention Dashboard_old" sheetId="4" state="hidden" r:id="rId3"/>
    <sheet name="Demo&amp;Epi Data" sheetId="26" r:id="rId4"/>
    <sheet name="Demo&amp;Epid2" sheetId="6" state="hidden" r:id="rId5"/>
    <sheet name="Interventions" sheetId="21" state="hidden" r:id="rId6"/>
    <sheet name="Interventions_old" sheetId="8" state="hidden" r:id="rId7"/>
    <sheet name="Programme Data" sheetId="28" r:id="rId8"/>
    <sheet name="Programme Environment Data" sheetId="29" r:id="rId9"/>
    <sheet name="Interventions2" sheetId="23" state="hidden" r:id="rId10"/>
    <sheet name="Indepth Analysis" sheetId="31" r:id="rId11"/>
    <sheet name="Qualitative Analysis" sheetId="32" r:id="rId12"/>
    <sheet name="Micro-Plan" sheetId="33" r:id="rId13"/>
    <sheet name="Indepth-Analysis" sheetId="14" state="hidden" r:id="rId14"/>
    <sheet name="Bottleneck Analysis" sheetId="24" state="hidden" r:id="rId15"/>
    <sheet name="Bottleneck Analysis_old" sheetId="15" state="hidden" r:id="rId16"/>
    <sheet name="Planning tool" sheetId="22" state="hidden" r:id="rId17"/>
    <sheet name="Planning tool_old" sheetId="17" state="hidden" r:id="rId18"/>
    <sheet name="Intervention Dashboard" sheetId="20" state="hidden" r:id="rId19"/>
    <sheet name="Overview Dashboard2" sheetId="12" state="hidden" r:id="rId20"/>
    <sheet name=" Cal Phase 1" sheetId="3" state="hidden" r:id="rId21"/>
    <sheet name="Coverage Definitions" sheetId="9" state="hidden" r:id="rId22"/>
    <sheet name="Common bottlenecks and actions" sheetId="16" state="hidden" r:id="rId23"/>
    <sheet name="AllInTargets" sheetId="19" state="hidden" r:id="rId24"/>
    <sheet name="PolicyProgrammeOptions" sheetId="11" state="hidden" r:id="rId25"/>
    <sheet name="Outcome Dataset" sheetId="13" state="hidden" r:id="rId26"/>
    <sheet name="Master Dataset" sheetId="30" r:id="rId27"/>
    <sheet name="Master Dataset2" sheetId="5" state="hidden" r:id="rId28"/>
    <sheet name="Country Names" sheetId="18" state="hidden" r:id="rId29"/>
  </sheets>
  <externalReferences>
    <externalReference r:id="rId30"/>
    <externalReference r:id="rId31"/>
    <externalReference r:id="rId32"/>
  </externalReferences>
  <definedNames>
    <definedName name="_xlnm._FilterDatabase" localSheetId="5" hidden="1">Interventions!$C$5:$C$37</definedName>
    <definedName name="_xlnm._FilterDatabase" localSheetId="6" hidden="1">Interventions_old!$C$5:$C$43</definedName>
    <definedName name="_xlnm._FilterDatabase" localSheetId="9" hidden="1">Interventions2!$C$5:$C$40</definedName>
    <definedName name="_xlnm._FilterDatabase" localSheetId="7" hidden="1">'Programme Data'!$C$5:$C$56</definedName>
    <definedName name="_xlnm._FilterDatabase" localSheetId="8" hidden="1">'Programme Environment Data'!$C$6:$C$34</definedName>
    <definedName name="All_In_countries">'Country Names'!$B$2:$B$26</definedName>
    <definedName name="ART" localSheetId="14">'[1]Coverage Definitions'!$B$37:$B$39</definedName>
    <definedName name="ART" localSheetId="18">'[1]Coverage Definitions'!$B$37:$B$39</definedName>
    <definedName name="ART" localSheetId="5">'[1]Coverage Definitions'!$B$37:$B$39</definedName>
    <definedName name="ART" localSheetId="9">'[1]Coverage Definitions'!$B$37:$B$39</definedName>
    <definedName name="ART" localSheetId="16">'[1]Coverage Definitions'!$B$37:$B$39</definedName>
    <definedName name="ART" localSheetId="7">'[1]Coverage Definitions'!$B$37:$B$39</definedName>
    <definedName name="ART" localSheetId="8">'[1]Coverage Definitions'!$B$37:$B$39</definedName>
    <definedName name="ART">'Coverage Definitions'!$B$37:$B$39</definedName>
    <definedName name="CEECIS">'Country Names'!$C$2:$C$22</definedName>
    <definedName name="Clinical">'Coverage Definitions'!$C$28:$C$33</definedName>
    <definedName name="Communities">'Coverage Definitions'!$E$28:$E$33</definedName>
    <definedName name="Country" localSheetId="14">'[1]All In CountryTargets'!$C$5:$C$204</definedName>
    <definedName name="Country" localSheetId="3">PolicyProgrammeOptions!#REF!</definedName>
    <definedName name="Country" localSheetId="18">'[1]All In CountryTargets'!$C$5:$C$204</definedName>
    <definedName name="Country" localSheetId="5">'[1]All In CountryTargets'!$C$5:$C$204</definedName>
    <definedName name="Country" localSheetId="9">'[1]All In CountryTargets'!$C$5:$C$204</definedName>
    <definedName name="Country" localSheetId="26">PolicyProgrammeOptions!#REF!</definedName>
    <definedName name="Country" localSheetId="1">PolicyProgrammeOptions!#REF!</definedName>
    <definedName name="Country" localSheetId="16">'[1]All In CountryTargets'!$C$5:$C$204</definedName>
    <definedName name="Country" localSheetId="7">'[1]All In CountryTargets'!$C$5:$C$204</definedName>
    <definedName name="Country" localSheetId="8">'[1]All In CountryTargets'!$C$5:$C$204</definedName>
    <definedName name="Country">PolicyProgrammeOptions!#REF!</definedName>
    <definedName name="Delivery2">'[2]Coverage Definitions'!$B$28:$B$33</definedName>
    <definedName name="DeliveryMode" localSheetId="14">'[1]Coverage Definitions'!$B$28:$B$33</definedName>
    <definedName name="DeliveryMode" localSheetId="18">'[1]Coverage Definitions'!$B$28:$B$33</definedName>
    <definedName name="DeliveryMode" localSheetId="5">'[1]Coverage Definitions'!$B$28:$B$33</definedName>
    <definedName name="DeliveryMode" localSheetId="9">'[1]Coverage Definitions'!$B$28:$B$33</definedName>
    <definedName name="DeliveryMode" localSheetId="16">'[1]Coverage Definitions'!$B$28:$B$33</definedName>
    <definedName name="DeliveryMode" localSheetId="7">'[1]Coverage Definitions'!$B$28:$B$33</definedName>
    <definedName name="DeliveryMode" localSheetId="8">'[1]Coverage Definitions'!$B$28:$B$33</definedName>
    <definedName name="DeliveryMode">'Coverage Definitions'!$B$28:$B$33</definedName>
    <definedName name="DistrictNames">'[3]Demo and Epid'!$G$13:$AJ$13</definedName>
    <definedName name="EAPRO">'Country Names'!$D$2:$D$28</definedName>
    <definedName name="East_Asia_and_the_Pacific">'Country Names'!$D$2:$D$28</definedName>
    <definedName name="Eastern_and_Southern_Africa">'Country Names'!$E$2:$E$22</definedName>
    <definedName name="ESARO">'Country Names'!$E$2:$E$22</definedName>
    <definedName name="HumanResource">'[3]Common Bottleneck'!$H$5:$H$16</definedName>
    <definedName name="LACRO">'Country Names'!$F$2:$F$34</definedName>
    <definedName name="Latin_America_and_the_Caribbean">'Country Names'!$F$2:$F$34</definedName>
    <definedName name="MENA">'Country Names'!$G$2:$G$21</definedName>
    <definedName name="Middle_East_and_North_Africa">'Country Names'!$G$2:$G$21</definedName>
    <definedName name="Other">'Country Names'!$J$2:$J$47</definedName>
    <definedName name="_xlnm.Print_Area" localSheetId="3">'Demo&amp;Epi Data'!$B$2:$BG$51</definedName>
    <definedName name="_xlnm.Print_Area" localSheetId="0">'Home Page'!$A$1:$U$20</definedName>
    <definedName name="_xlnm.Print_Area" localSheetId="1">'Overview Dashboard'!$A$1:$T$127</definedName>
    <definedName name="_xlnm.Print_Area" localSheetId="7">'Programme Data'!$B$4:$BN$56</definedName>
    <definedName name="_xlnm.Print_Area" localSheetId="8">'Programme Environment Data'!$B$5:$J$32</definedName>
    <definedName name="Priority">'[3]Other Adol focus Areas'!$B$4:$B$14</definedName>
    <definedName name="Region" localSheetId="14">'[1]All In CountryTargets'!$B$5:$B$12</definedName>
    <definedName name="Region" localSheetId="3">PolicyProgrammeOptions!#REF!</definedName>
    <definedName name="Region" localSheetId="18">'[1]All In CountryTargets'!$B$5:$B$12</definedName>
    <definedName name="Region" localSheetId="5">'[1]All In CountryTargets'!$B$5:$B$12</definedName>
    <definedName name="Region" localSheetId="9">'[1]All In CountryTargets'!$B$5:$B$12</definedName>
    <definedName name="Region" localSheetId="26">PolicyProgrammeOptions!#REF!</definedName>
    <definedName name="Region" localSheetId="1">PolicyProgrammeOptions!#REF!</definedName>
    <definedName name="Region" localSheetId="16">'[1]All In CountryTargets'!$B$5:$B$12</definedName>
    <definedName name="Region" localSheetId="7">'[1]All In CountryTargets'!$B$5:$B$12</definedName>
    <definedName name="Region" localSheetId="8">'[1]All In CountryTargets'!$B$5:$B$12</definedName>
    <definedName name="Region">PolicyProgrammeOptions!#REF!</definedName>
    <definedName name="Regions">'Country Names'!$A$2:$A$9</definedName>
    <definedName name="ROSA">'Country Names'!$H$2:$H$9</definedName>
    <definedName name="Schools">'Coverage Definitions'!$D$28:$D$33</definedName>
    <definedName name="Slicer_Area">#N/A</definedName>
    <definedName name="Slicer_Interventions">#N/A</definedName>
    <definedName name="Slicer_Programme">#N/A</definedName>
    <definedName name="Slicer_Programmes">#N/A</definedName>
    <definedName name="South_Asia">'Country Names'!$H$2:$H$9</definedName>
    <definedName name="SubNational" localSheetId="14">[1]!Table4[[#Headers],[Select Name of Sub-National Area]:[Column62]]</definedName>
    <definedName name="SubNational" localSheetId="3">Table44[[#Headers],[Validated Value2]:[Area50]]</definedName>
    <definedName name="SubNational" localSheetId="18">[1]!Table4[[#Headers],[Select Name of Sub-National Area]:[Column62]]</definedName>
    <definedName name="SubNational" localSheetId="5">[1]!Table4[[#Headers],[Select Name of Sub-National Area]:[Column62]]</definedName>
    <definedName name="SubNational" localSheetId="9">[1]!Table4[[#Headers],[Select Name of Sub-National Area]:[Column62]]</definedName>
    <definedName name="SubNational" localSheetId="26">Table4[[#Headers],[Select Name of Sub-National Area]:[Area50]]</definedName>
    <definedName name="SubNational" localSheetId="1">Table4[[#Headers],[Select Name of Sub-National Area]:[Area50]]</definedName>
    <definedName name="SubNational" localSheetId="16">[1]!Table4[[#Headers],[Select Name of Sub-National Area]:[Column62]]</definedName>
    <definedName name="SubNational" localSheetId="7">[1]!Table4[[#Headers],[Select Name of Sub-National Area]:[Column62]]</definedName>
    <definedName name="SubNational" localSheetId="8">[1]!Table4[[#Headers],[Select Name of Sub-National Area]:[Column62]]</definedName>
    <definedName name="SubNational">Table4[[#Headers],[Select Name of Sub-National Area]:[Area50]]</definedName>
    <definedName name="UNICEF_Regions">'Country Names'!$A$2:$A$9</definedName>
    <definedName name="WCARO">'Country Names'!$I$2:$I$26</definedName>
    <definedName name="West_and_Central_Africa">'Country Names'!$I$2:$I$26</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3"/>
        <x14:slicerCache r:id="rId34"/>
        <x14:slicerCache r:id="rId35"/>
        <x14:slicerCache r:id="rId3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8" l="1"/>
  <c r="I13" i="33" l="1"/>
  <c r="H189" i="33" l="1"/>
  <c r="I188" i="33"/>
  <c r="H188" i="33"/>
  <c r="H187" i="33"/>
  <c r="I186" i="33"/>
  <c r="H186" i="33"/>
  <c r="H185" i="33"/>
  <c r="I184" i="33"/>
  <c r="H184" i="33"/>
  <c r="I183" i="33"/>
  <c r="H183" i="33"/>
  <c r="I182" i="33"/>
  <c r="H182" i="33"/>
  <c r="I181" i="33"/>
  <c r="H181" i="33"/>
  <c r="I180" i="33"/>
  <c r="I179" i="33"/>
  <c r="I178" i="33"/>
  <c r="I171" i="33"/>
  <c r="H171" i="33"/>
  <c r="I170" i="33"/>
  <c r="H170" i="33"/>
  <c r="I169" i="33"/>
  <c r="H169" i="33"/>
  <c r="I168" i="33"/>
  <c r="H168" i="33"/>
  <c r="I167" i="33"/>
  <c r="H167" i="33"/>
  <c r="I166" i="33"/>
  <c r="H166" i="33"/>
  <c r="I165" i="33"/>
  <c r="I164" i="33"/>
  <c r="I163" i="33"/>
  <c r="H156" i="33"/>
  <c r="H155" i="33"/>
  <c r="H154" i="33"/>
  <c r="I153" i="33"/>
  <c r="H153" i="33"/>
  <c r="H152" i="33"/>
  <c r="H151" i="33"/>
  <c r="H150" i="33"/>
  <c r="I149" i="33"/>
  <c r="H149" i="33"/>
  <c r="H148" i="33"/>
  <c r="H147" i="33"/>
  <c r="H146" i="33"/>
  <c r="I145" i="33"/>
  <c r="H145" i="33"/>
  <c r="I144" i="33"/>
  <c r="H144" i="33"/>
  <c r="I143" i="33"/>
  <c r="H143" i="33"/>
  <c r="I142" i="33"/>
  <c r="H142" i="33"/>
  <c r="I141" i="33"/>
  <c r="I140" i="33"/>
  <c r="I139" i="33"/>
  <c r="H132" i="33"/>
  <c r="H131" i="33"/>
  <c r="H130" i="33"/>
  <c r="I129" i="33"/>
  <c r="H129" i="33"/>
  <c r="H128" i="33"/>
  <c r="H127" i="33"/>
  <c r="H126" i="33"/>
  <c r="I125" i="33"/>
  <c r="H125" i="33"/>
  <c r="H124" i="33"/>
  <c r="H123" i="33"/>
  <c r="H122" i="33"/>
  <c r="I121" i="33"/>
  <c r="H121" i="33"/>
  <c r="I120" i="33"/>
  <c r="H120" i="33"/>
  <c r="I119" i="33"/>
  <c r="H119" i="33"/>
  <c r="I118" i="33"/>
  <c r="H118" i="33"/>
  <c r="I117" i="33"/>
  <c r="I116" i="33"/>
  <c r="I115" i="33"/>
  <c r="H108" i="33"/>
  <c r="H107" i="33"/>
  <c r="H106" i="33"/>
  <c r="I105" i="33"/>
  <c r="H105" i="33"/>
  <c r="H104" i="33"/>
  <c r="H103" i="33"/>
  <c r="H102" i="33"/>
  <c r="I101" i="33"/>
  <c r="H101" i="33"/>
  <c r="H100" i="33"/>
  <c r="H99" i="33"/>
  <c r="H98" i="33"/>
  <c r="I97" i="33"/>
  <c r="H97" i="33"/>
  <c r="I96" i="33"/>
  <c r="H96" i="33"/>
  <c r="I95" i="33"/>
  <c r="H95" i="33"/>
  <c r="I94" i="33"/>
  <c r="H94" i="33"/>
  <c r="I93" i="33"/>
  <c r="I92" i="33"/>
  <c r="I91" i="33"/>
  <c r="H84" i="33"/>
  <c r="I83" i="33"/>
  <c r="H83" i="33"/>
  <c r="H82" i="33"/>
  <c r="I81" i="33"/>
  <c r="H81" i="33"/>
  <c r="H80" i="33"/>
  <c r="I79" i="33"/>
  <c r="H79" i="33"/>
  <c r="I78" i="33"/>
  <c r="H78" i="33"/>
  <c r="I77" i="33"/>
  <c r="H77" i="33"/>
  <c r="I76" i="33"/>
  <c r="H76" i="33"/>
  <c r="I75" i="33"/>
  <c r="I74" i="33"/>
  <c r="I73" i="33"/>
  <c r="H66" i="33"/>
  <c r="I65" i="33"/>
  <c r="H65" i="33"/>
  <c r="H64" i="33"/>
  <c r="I63" i="33"/>
  <c r="H63" i="33"/>
  <c r="H62" i="33"/>
  <c r="I61" i="33"/>
  <c r="H61" i="33"/>
  <c r="I60" i="33"/>
  <c r="H60" i="33"/>
  <c r="I59" i="33"/>
  <c r="H59" i="33"/>
  <c r="I58" i="33"/>
  <c r="H58" i="33"/>
  <c r="I57" i="33"/>
  <c r="I56" i="33"/>
  <c r="I55" i="33"/>
  <c r="H48" i="33"/>
  <c r="H47" i="33"/>
  <c r="H46" i="33"/>
  <c r="I45" i="33"/>
  <c r="H45" i="33"/>
  <c r="H44" i="33"/>
  <c r="H43" i="33"/>
  <c r="H42" i="33"/>
  <c r="I41" i="33"/>
  <c r="H41" i="33"/>
  <c r="H40" i="33"/>
  <c r="H39" i="33"/>
  <c r="H38" i="33"/>
  <c r="I37" i="33"/>
  <c r="H37" i="33"/>
  <c r="I36" i="33"/>
  <c r="H36" i="33"/>
  <c r="I35" i="33"/>
  <c r="H35" i="33"/>
  <c r="I34" i="33"/>
  <c r="H34" i="33"/>
  <c r="I33" i="33"/>
  <c r="I32" i="33"/>
  <c r="I31" i="33"/>
  <c r="H24" i="33"/>
  <c r="H23" i="33"/>
  <c r="H22" i="33"/>
  <c r="I21" i="33"/>
  <c r="H21" i="33"/>
  <c r="H20" i="33"/>
  <c r="H19" i="33"/>
  <c r="H18" i="33"/>
  <c r="I17" i="33"/>
  <c r="H17" i="33"/>
  <c r="H16" i="33"/>
  <c r="H15" i="33"/>
  <c r="H14" i="33"/>
  <c r="H13" i="33"/>
  <c r="I12" i="33"/>
  <c r="H12" i="33"/>
  <c r="I11" i="33"/>
  <c r="H11" i="33"/>
  <c r="I10" i="33"/>
  <c r="H10" i="33"/>
  <c r="I9" i="33"/>
  <c r="I8" i="33"/>
  <c r="I7" i="33"/>
  <c r="H189" i="32"/>
  <c r="H188" i="32"/>
  <c r="H187" i="32"/>
  <c r="H186" i="32"/>
  <c r="H185" i="32"/>
  <c r="H184" i="32"/>
  <c r="H183" i="32"/>
  <c r="H182" i="32"/>
  <c r="H181" i="32"/>
  <c r="H171" i="32"/>
  <c r="H170" i="32"/>
  <c r="H169" i="32"/>
  <c r="H168" i="32"/>
  <c r="H167" i="32"/>
  <c r="H166" i="32"/>
  <c r="H156" i="32"/>
  <c r="H155" i="32"/>
  <c r="H154" i="32"/>
  <c r="H153" i="32"/>
  <c r="H152" i="32"/>
  <c r="H151" i="32"/>
  <c r="H150" i="32"/>
  <c r="H149" i="32"/>
  <c r="H148" i="32"/>
  <c r="H147" i="32"/>
  <c r="H146" i="32"/>
  <c r="H145" i="32"/>
  <c r="H144" i="32"/>
  <c r="H143" i="32"/>
  <c r="H142" i="32"/>
  <c r="H132" i="32"/>
  <c r="H131" i="32"/>
  <c r="H130" i="32"/>
  <c r="H129" i="32"/>
  <c r="H128" i="32"/>
  <c r="H127" i="32"/>
  <c r="H126" i="32"/>
  <c r="H125" i="32"/>
  <c r="H124" i="32"/>
  <c r="H123" i="32"/>
  <c r="H122" i="32"/>
  <c r="H121" i="32"/>
  <c r="H120" i="32"/>
  <c r="H119" i="32"/>
  <c r="H118" i="32"/>
  <c r="H108" i="32"/>
  <c r="H107" i="32"/>
  <c r="H106" i="32"/>
  <c r="H105" i="32"/>
  <c r="H104" i="32"/>
  <c r="H103" i="32"/>
  <c r="H102" i="32"/>
  <c r="H101" i="32"/>
  <c r="H100" i="32"/>
  <c r="H99" i="32"/>
  <c r="H98" i="32"/>
  <c r="H97" i="32"/>
  <c r="H96" i="32"/>
  <c r="H95" i="32"/>
  <c r="H94" i="32"/>
  <c r="H84" i="32"/>
  <c r="H83" i="32"/>
  <c r="H82" i="32"/>
  <c r="H81" i="32"/>
  <c r="H80" i="32"/>
  <c r="H79" i="32"/>
  <c r="H78" i="32"/>
  <c r="H77" i="32"/>
  <c r="H76" i="32"/>
  <c r="H66" i="32"/>
  <c r="H65" i="32"/>
  <c r="H64" i="32"/>
  <c r="H63" i="32"/>
  <c r="H62" i="32"/>
  <c r="H61" i="32"/>
  <c r="H60" i="32"/>
  <c r="H59" i="32"/>
  <c r="H58" i="32"/>
  <c r="H48" i="32"/>
  <c r="H47" i="32"/>
  <c r="H46" i="32"/>
  <c r="H45" i="32"/>
  <c r="H44" i="32"/>
  <c r="H43" i="32"/>
  <c r="H42" i="32"/>
  <c r="H41" i="32"/>
  <c r="H40" i="32"/>
  <c r="H39" i="32"/>
  <c r="H38" i="32"/>
  <c r="H37" i="32"/>
  <c r="H36" i="32"/>
  <c r="H35" i="32"/>
  <c r="H34" i="32"/>
  <c r="H24" i="32"/>
  <c r="H23" i="32"/>
  <c r="H22" i="32"/>
  <c r="H21" i="32"/>
  <c r="H20" i="32"/>
  <c r="H19" i="32"/>
  <c r="H18" i="32"/>
  <c r="H17" i="32"/>
  <c r="H16" i="32"/>
  <c r="H15" i="32"/>
  <c r="H14" i="32"/>
  <c r="H13" i="32"/>
  <c r="H12" i="32"/>
  <c r="H11" i="32"/>
  <c r="H10" i="32"/>
  <c r="K50" i="28" l="1"/>
  <c r="K51" i="28"/>
  <c r="K52" i="28"/>
  <c r="K53" i="28"/>
  <c r="K54" i="28"/>
  <c r="K55" i="28"/>
  <c r="K56" i="28"/>
  <c r="K37" i="28"/>
  <c r="K38" i="28"/>
  <c r="K39" i="28"/>
  <c r="M39" i="28" s="1"/>
  <c r="O39" i="28" s="1"/>
  <c r="N39" i="28" s="1"/>
  <c r="K40" i="28"/>
  <c r="K41" i="28"/>
  <c r="K42" i="28"/>
  <c r="K43" i="28"/>
  <c r="K44" i="28"/>
  <c r="K45" i="28"/>
  <c r="K46" i="28"/>
  <c r="K47" i="28"/>
  <c r="K48" i="28"/>
  <c r="K49" i="28"/>
  <c r="K33" i="28"/>
  <c r="K34" i="28"/>
  <c r="K35" i="28"/>
  <c r="K30" i="28"/>
  <c r="K31" i="28"/>
  <c r="K27" i="28"/>
  <c r="K28" i="28"/>
  <c r="K18" i="28"/>
  <c r="K19" i="28"/>
  <c r="K20" i="28"/>
  <c r="K21" i="28"/>
  <c r="K22" i="28"/>
  <c r="K23" i="28"/>
  <c r="K24" i="28"/>
  <c r="K25" i="28"/>
  <c r="K26" i="28"/>
  <c r="F2" i="30"/>
  <c r="F58" i="30" s="1"/>
  <c r="E58" i="30" s="1"/>
  <c r="K16" i="28" s="1"/>
  <c r="M16" i="28" s="1"/>
  <c r="A1" i="25"/>
  <c r="N35" i="28"/>
  <c r="F32" i="29" s="1"/>
  <c r="Q6" i="28"/>
  <c r="R6" i="28"/>
  <c r="S6" i="28"/>
  <c r="T6" i="28"/>
  <c r="U6" i="28"/>
  <c r="V6" i="28"/>
  <c r="W6" i="28"/>
  <c r="X6" i="28"/>
  <c r="Y6" i="28"/>
  <c r="Z6" i="28"/>
  <c r="AA6" i="28"/>
  <c r="AB6" i="28"/>
  <c r="AC6" i="28"/>
  <c r="AD6" i="28"/>
  <c r="AE6" i="28"/>
  <c r="AF6" i="28"/>
  <c r="AG6" i="28"/>
  <c r="AH6" i="28"/>
  <c r="AI6" i="28"/>
  <c r="AJ6" i="28"/>
  <c r="AK6" i="28"/>
  <c r="AL6" i="28"/>
  <c r="AM6" i="28"/>
  <c r="AN6" i="28"/>
  <c r="AO6" i="28"/>
  <c r="AP6" i="28"/>
  <c r="AQ6" i="28"/>
  <c r="AR6" i="28"/>
  <c r="AS6" i="28"/>
  <c r="AT6" i="28"/>
  <c r="AU6" i="28"/>
  <c r="AV6" i="28"/>
  <c r="AW6" i="28"/>
  <c r="AX6" i="28"/>
  <c r="AY6" i="28"/>
  <c r="AZ6" i="28"/>
  <c r="BA6" i="28"/>
  <c r="BB6" i="28"/>
  <c r="BC6" i="28"/>
  <c r="BD6" i="28"/>
  <c r="BE6" i="28"/>
  <c r="BF6" i="28"/>
  <c r="BG6" i="28"/>
  <c r="BH6" i="28"/>
  <c r="BI6" i="28"/>
  <c r="BJ6" i="28"/>
  <c r="BK6" i="28"/>
  <c r="BL6" i="28"/>
  <c r="BM6" i="28"/>
  <c r="BN6" i="28"/>
  <c r="M55" i="28"/>
  <c r="O55" i="28" s="1"/>
  <c r="N55" i="28" s="1"/>
  <c r="J8" i="28"/>
  <c r="BB79" i="25" s="1"/>
  <c r="J56" i="28"/>
  <c r="BB127" i="25" s="1"/>
  <c r="J55" i="28"/>
  <c r="BB126" i="25" s="1"/>
  <c r="J54" i="28"/>
  <c r="BB125" i="25" s="1"/>
  <c r="J53" i="28"/>
  <c r="BB124" i="25"/>
  <c r="J52" i="28"/>
  <c r="BB123" i="25"/>
  <c r="J51" i="28"/>
  <c r="BB122" i="25" s="1"/>
  <c r="J50" i="28"/>
  <c r="BB121" i="25" s="1"/>
  <c r="J49" i="28"/>
  <c r="BB120" i="25"/>
  <c r="J48" i="28"/>
  <c r="BB119" i="25"/>
  <c r="J47" i="28"/>
  <c r="BB118" i="25"/>
  <c r="J46" i="28"/>
  <c r="BB117" i="25"/>
  <c r="J45" i="28"/>
  <c r="BB116" i="25"/>
  <c r="J44" i="28"/>
  <c r="BB115" i="25"/>
  <c r="J43" i="28"/>
  <c r="BB114" i="25"/>
  <c r="J42" i="28"/>
  <c r="BB113" i="25"/>
  <c r="J41" i="28"/>
  <c r="BB112" i="25"/>
  <c r="J40" i="28"/>
  <c r="BB111" i="25"/>
  <c r="J39" i="28"/>
  <c r="BB110" i="25"/>
  <c r="J38" i="28"/>
  <c r="BB109" i="25"/>
  <c r="J37" i="28"/>
  <c r="BB108" i="25"/>
  <c r="J35" i="28"/>
  <c r="BB103" i="25" s="1"/>
  <c r="J34" i="28"/>
  <c r="BB102" i="25" s="1"/>
  <c r="J33" i="28"/>
  <c r="BB101" i="25" s="1"/>
  <c r="J31" i="28"/>
  <c r="BB100" i="25" s="1"/>
  <c r="J30" i="28"/>
  <c r="BB99" i="25" s="1"/>
  <c r="J28" i="28"/>
  <c r="BB98" i="25" s="1"/>
  <c r="J27" i="28"/>
  <c r="BB97" i="25" s="1"/>
  <c r="J26" i="28"/>
  <c r="BB96" i="25" s="1"/>
  <c r="J25" i="28"/>
  <c r="BB95" i="25" s="1"/>
  <c r="J24" i="28"/>
  <c r="BB94" i="25" s="1"/>
  <c r="J23" i="28"/>
  <c r="BB93" i="25" s="1"/>
  <c r="J22" i="28"/>
  <c r="BB92" i="25" s="1"/>
  <c r="J21" i="28"/>
  <c r="BB91" i="25" s="1"/>
  <c r="J20" i="28"/>
  <c r="BB90" i="25" s="1"/>
  <c r="J19" i="28"/>
  <c r="J18" i="28"/>
  <c r="BB88" i="25" s="1"/>
  <c r="J17" i="28"/>
  <c r="BB87" i="25" s="1"/>
  <c r="J16" i="28"/>
  <c r="BB86" i="25" s="1"/>
  <c r="J15" i="28"/>
  <c r="BB85" i="25"/>
  <c r="J14" i="28"/>
  <c r="BB84" i="25" s="1"/>
  <c r="J12" i="28"/>
  <c r="BB83" i="25" s="1"/>
  <c r="J11" i="28"/>
  <c r="BB82" i="25" s="1"/>
  <c r="J10" i="28"/>
  <c r="BB81" i="25"/>
  <c r="J9" i="28"/>
  <c r="BB80" i="25" s="1"/>
  <c r="M38" i="28"/>
  <c r="O38" i="28" s="1"/>
  <c r="N38" i="28" s="1"/>
  <c r="M40" i="28"/>
  <c r="O40" i="28" s="1"/>
  <c r="N40" i="28" s="1"/>
  <c r="M41" i="28"/>
  <c r="BA112" i="25" s="1"/>
  <c r="M42" i="28"/>
  <c r="BA113" i="25" s="1"/>
  <c r="M43" i="28"/>
  <c r="BA114" i="25"/>
  <c r="M44" i="28"/>
  <c r="BA115" i="25" s="1"/>
  <c r="M45" i="28"/>
  <c r="O45" i="28" s="1"/>
  <c r="N45" i="28" s="1"/>
  <c r="M46" i="28"/>
  <c r="O46" i="28" s="1"/>
  <c r="N46" i="28" s="1"/>
  <c r="M47" i="28"/>
  <c r="M48" i="28"/>
  <c r="M49" i="28"/>
  <c r="M50" i="28"/>
  <c r="O50" i="28" s="1"/>
  <c r="N50" i="28" s="1"/>
  <c r="M51" i="28"/>
  <c r="O51" i="28" s="1"/>
  <c r="N51" i="28" s="1"/>
  <c r="M52" i="28"/>
  <c r="O52" i="28" s="1"/>
  <c r="M53" i="28"/>
  <c r="O53" i="28" s="1"/>
  <c r="N53" i="28" s="1"/>
  <c r="M54" i="28"/>
  <c r="BA125" i="25" s="1"/>
  <c r="M56" i="28"/>
  <c r="O56" i="28" s="1"/>
  <c r="N56" i="28" s="1"/>
  <c r="M37" i="28"/>
  <c r="BA108" i="25" s="1"/>
  <c r="M18" i="28"/>
  <c r="BA88" i="25" s="1"/>
  <c r="M19" i="28"/>
  <c r="BA89" i="25" s="1"/>
  <c r="M20" i="28"/>
  <c r="BA90" i="25" s="1"/>
  <c r="M21" i="28"/>
  <c r="BA91" i="25" s="1"/>
  <c r="M22" i="28"/>
  <c r="M23" i="28"/>
  <c r="O23" i="28" s="1"/>
  <c r="N23" i="28" s="1"/>
  <c r="F22" i="29" s="1"/>
  <c r="M24" i="28"/>
  <c r="BA94" i="25" s="1"/>
  <c r="O24" i="28"/>
  <c r="N24" i="28" s="1"/>
  <c r="F23" i="29" s="1"/>
  <c r="M25" i="28"/>
  <c r="O25" i="28" s="1"/>
  <c r="N25" i="28" s="1"/>
  <c r="F24" i="29" s="1"/>
  <c r="M26" i="28"/>
  <c r="O26" i="28" s="1"/>
  <c r="N26" i="28" s="1"/>
  <c r="F25" i="29" s="1"/>
  <c r="M27" i="28"/>
  <c r="M28" i="28"/>
  <c r="M30" i="28"/>
  <c r="O30" i="28" s="1"/>
  <c r="N30" i="28" s="1"/>
  <c r="F28" i="29" s="1"/>
  <c r="M31" i="28"/>
  <c r="BA100" i="25" s="1"/>
  <c r="M33" i="28"/>
  <c r="O33" i="28" s="1"/>
  <c r="N33" i="28" s="1"/>
  <c r="F30" i="29" s="1"/>
  <c r="M34" i="28"/>
  <c r="O34" i="28" s="1"/>
  <c r="N34" i="28" s="1"/>
  <c r="F31" i="29" s="1"/>
  <c r="M35" i="28"/>
  <c r="BA103" i="25" s="1"/>
  <c r="O48" i="28"/>
  <c r="N48" i="28"/>
  <c r="BA119" i="25"/>
  <c r="N52" i="28"/>
  <c r="BA123" i="25"/>
  <c r="BA117" i="25"/>
  <c r="BA116" i="25"/>
  <c r="O44" i="28"/>
  <c r="N44" i="28" s="1"/>
  <c r="O43" i="28"/>
  <c r="N43" i="28" s="1"/>
  <c r="O42" i="28"/>
  <c r="N42" i="28" s="1"/>
  <c r="O41" i="28"/>
  <c r="N41" i="28" s="1"/>
  <c r="BA111" i="25"/>
  <c r="O37" i="28"/>
  <c r="N37" i="28" s="1"/>
  <c r="O21" i="28"/>
  <c r="N21" i="28" s="1"/>
  <c r="F20" i="29" s="1"/>
  <c r="O27" i="28"/>
  <c r="N27" i="28" s="1"/>
  <c r="F26" i="29" s="1"/>
  <c r="BA97" i="25"/>
  <c r="BA99" i="25"/>
  <c r="BA93" i="25"/>
  <c r="BA95" i="25"/>
  <c r="D32" i="29"/>
  <c r="D30" i="29"/>
  <c r="D28" i="29"/>
  <c r="D26" i="29"/>
  <c r="D24" i="29"/>
  <c r="D22" i="29"/>
  <c r="D21" i="29"/>
  <c r="D20" i="29"/>
  <c r="D19" i="29"/>
  <c r="D17" i="29"/>
  <c r="D14" i="29"/>
  <c r="D13" i="29"/>
  <c r="D10" i="29"/>
  <c r="D8" i="29"/>
  <c r="AX79" i="25"/>
  <c r="AX88" i="25"/>
  <c r="AX97" i="25"/>
  <c r="C4" i="26"/>
  <c r="C35" i="26"/>
  <c r="E35" i="26" s="1"/>
  <c r="C5" i="26"/>
  <c r="E5" i="26" s="1"/>
  <c r="B13" i="25"/>
  <c r="C6" i="26"/>
  <c r="E6" i="26"/>
  <c r="B14" i="25" s="1"/>
  <c r="C7" i="26"/>
  <c r="E7" i="26" s="1"/>
  <c r="B15" i="25"/>
  <c r="C8" i="26"/>
  <c r="E8" i="26"/>
  <c r="B16" i="25" s="1"/>
  <c r="C9" i="26"/>
  <c r="E9" i="26"/>
  <c r="B17" i="25" s="1"/>
  <c r="C10" i="26"/>
  <c r="E10" i="26" s="1"/>
  <c r="B18" i="25"/>
  <c r="C11" i="26"/>
  <c r="E11" i="26"/>
  <c r="B19" i="25" s="1"/>
  <c r="C12" i="26"/>
  <c r="E12" i="26" s="1"/>
  <c r="B20" i="25" s="1"/>
  <c r="C16" i="26"/>
  <c r="E16" i="26" s="1"/>
  <c r="C18" i="26"/>
  <c r="E18" i="26" s="1"/>
  <c r="C20" i="26"/>
  <c r="E20" i="26" s="1"/>
  <c r="C22" i="26"/>
  <c r="E22" i="26" s="1"/>
  <c r="C23" i="26"/>
  <c r="E23" i="26" s="1"/>
  <c r="C24" i="26"/>
  <c r="E24" i="26" s="1"/>
  <c r="C25" i="26"/>
  <c r="E25" i="26" s="1"/>
  <c r="C26" i="26"/>
  <c r="E26" i="26" s="1"/>
  <c r="C27" i="26"/>
  <c r="E27" i="26" s="1"/>
  <c r="C28" i="26"/>
  <c r="E28" i="26" s="1"/>
  <c r="C29" i="26"/>
  <c r="E29" i="26" s="1"/>
  <c r="C30" i="26"/>
  <c r="E30" i="26" s="1"/>
  <c r="C31" i="26"/>
  <c r="E31" i="26" s="1"/>
  <c r="C32" i="26"/>
  <c r="E32" i="26" s="1"/>
  <c r="C33" i="26"/>
  <c r="E33" i="26" s="1"/>
  <c r="C34" i="26"/>
  <c r="E34" i="26" s="1"/>
  <c r="C36" i="26"/>
  <c r="E36" i="26" s="1"/>
  <c r="C37" i="26"/>
  <c r="E37" i="26" s="1"/>
  <c r="C38" i="26"/>
  <c r="E38" i="26" s="1"/>
  <c r="C39" i="26"/>
  <c r="E39" i="26" s="1"/>
  <c r="C40" i="26"/>
  <c r="E40" i="26" s="1"/>
  <c r="C41" i="26"/>
  <c r="E41" i="26" s="1"/>
  <c r="C42" i="26"/>
  <c r="E42" i="26" s="1"/>
  <c r="C43" i="26"/>
  <c r="E43" i="26" s="1"/>
  <c r="C44" i="26"/>
  <c r="E44" i="26" s="1"/>
  <c r="C45" i="26"/>
  <c r="E45" i="26" s="1"/>
  <c r="C46" i="26"/>
  <c r="E46" i="26" s="1"/>
  <c r="C47" i="26"/>
  <c r="E47" i="26" s="1"/>
  <c r="C48" i="26"/>
  <c r="E48" i="26" s="1"/>
  <c r="C49" i="26"/>
  <c r="E49" i="26" s="1"/>
  <c r="C50" i="26"/>
  <c r="E50" i="26" s="1"/>
  <c r="C51" i="26"/>
  <c r="E51" i="26" s="1"/>
  <c r="E4" i="26"/>
  <c r="B12" i="25" s="1"/>
  <c r="C12" i="30"/>
  <c r="C13" i="26" s="1"/>
  <c r="E13" i="26"/>
  <c r="C13" i="30"/>
  <c r="C14" i="26"/>
  <c r="E14" i="26" s="1"/>
  <c r="A1" i="18"/>
  <c r="AF409" i="5"/>
  <c r="AE409" i="5"/>
  <c r="AD409" i="5"/>
  <c r="AC409" i="5"/>
  <c r="AB409" i="5"/>
  <c r="AA409" i="5"/>
  <c r="Z409" i="5"/>
  <c r="Y409" i="5"/>
  <c r="X409" i="5"/>
  <c r="W409" i="5"/>
  <c r="V409" i="5"/>
  <c r="U409" i="5"/>
  <c r="S409" i="5"/>
  <c r="R409" i="5"/>
  <c r="Q409" i="5"/>
  <c r="P409" i="5"/>
  <c r="O409" i="5"/>
  <c r="N409" i="5"/>
  <c r="M409" i="5"/>
  <c r="L409" i="5"/>
  <c r="K409" i="5"/>
  <c r="J409" i="5"/>
  <c r="I409" i="5"/>
  <c r="H409" i="5"/>
  <c r="G409" i="5"/>
  <c r="D409" i="5"/>
  <c r="AF401" i="5"/>
  <c r="AE401" i="5"/>
  <c r="AD401" i="5"/>
  <c r="AC401" i="5"/>
  <c r="AB401" i="5"/>
  <c r="AA401" i="5"/>
  <c r="Z401" i="5"/>
  <c r="Y401" i="5"/>
  <c r="X401" i="5"/>
  <c r="W401" i="5"/>
  <c r="V401" i="5"/>
  <c r="U401" i="5"/>
  <c r="S401" i="5"/>
  <c r="R401" i="5"/>
  <c r="Q401" i="5"/>
  <c r="P401" i="5"/>
  <c r="O401" i="5"/>
  <c r="N401" i="5"/>
  <c r="M401" i="5"/>
  <c r="L401" i="5"/>
  <c r="K401" i="5"/>
  <c r="J401" i="5"/>
  <c r="I401" i="5"/>
  <c r="H401" i="5"/>
  <c r="G401" i="5"/>
  <c r="D401" i="5"/>
  <c r="AF393" i="5"/>
  <c r="AE393" i="5"/>
  <c r="AB393" i="5"/>
  <c r="AA393" i="5"/>
  <c r="Z393" i="5"/>
  <c r="Y393" i="5"/>
  <c r="X393" i="5"/>
  <c r="W393" i="5"/>
  <c r="V393" i="5"/>
  <c r="U393" i="5"/>
  <c r="S393" i="5"/>
  <c r="R393" i="5"/>
  <c r="Q393" i="5"/>
  <c r="P393" i="5"/>
  <c r="O393" i="5"/>
  <c r="N393" i="5"/>
  <c r="M393" i="5"/>
  <c r="L393" i="5"/>
  <c r="K393" i="5"/>
  <c r="J393" i="5"/>
  <c r="I393" i="5"/>
  <c r="H393" i="5"/>
  <c r="G393" i="5"/>
  <c r="D393" i="5"/>
  <c r="AF365" i="5"/>
  <c r="AE365" i="5"/>
  <c r="AD365" i="5"/>
  <c r="AC365" i="5"/>
  <c r="AB365" i="5"/>
  <c r="AA365" i="5"/>
  <c r="Z365" i="5"/>
  <c r="Y365" i="5"/>
  <c r="X365" i="5"/>
  <c r="W365" i="5"/>
  <c r="V365" i="5"/>
  <c r="U365" i="5"/>
  <c r="T365" i="5"/>
  <c r="S365" i="5"/>
  <c r="R365" i="5"/>
  <c r="Q365" i="5"/>
  <c r="P365" i="5"/>
  <c r="N365" i="5"/>
  <c r="M365" i="5"/>
  <c r="L365" i="5"/>
  <c r="K365" i="5"/>
  <c r="J365" i="5"/>
  <c r="I365" i="5"/>
  <c r="H365" i="5"/>
  <c r="G365" i="5"/>
  <c r="F365" i="5"/>
  <c r="D365" i="5"/>
  <c r="AF352" i="5"/>
  <c r="AE352" i="5"/>
  <c r="AD352" i="5"/>
  <c r="AC352" i="5"/>
  <c r="AB352" i="5"/>
  <c r="AA352" i="5"/>
  <c r="Z352" i="5"/>
  <c r="Y352" i="5"/>
  <c r="X352" i="5"/>
  <c r="W352" i="5"/>
  <c r="V352" i="5"/>
  <c r="U352" i="5"/>
  <c r="T352" i="5"/>
  <c r="S352" i="5"/>
  <c r="R352" i="5"/>
  <c r="Q352" i="5"/>
  <c r="P352" i="5"/>
  <c r="N352" i="5"/>
  <c r="M352" i="5"/>
  <c r="L352" i="5"/>
  <c r="K352" i="5"/>
  <c r="J352" i="5"/>
  <c r="I352" i="5"/>
  <c r="H352" i="5"/>
  <c r="G352" i="5"/>
  <c r="F352" i="5"/>
  <c r="D352" i="5"/>
  <c r="AF339" i="5"/>
  <c r="AE339" i="5"/>
  <c r="AD339" i="5"/>
  <c r="AB339" i="5"/>
  <c r="AA339" i="5"/>
  <c r="Z339" i="5"/>
  <c r="Y339" i="5"/>
  <c r="X339" i="5"/>
  <c r="W339" i="5"/>
  <c r="V339" i="5"/>
  <c r="U339" i="5"/>
  <c r="S339" i="5"/>
  <c r="R339" i="5"/>
  <c r="Q339" i="5"/>
  <c r="P339" i="5"/>
  <c r="O339" i="5"/>
  <c r="N339" i="5"/>
  <c r="M339" i="5"/>
  <c r="L339" i="5"/>
  <c r="K339" i="5"/>
  <c r="J339" i="5"/>
  <c r="I339" i="5"/>
  <c r="H339" i="5"/>
  <c r="G339" i="5"/>
  <c r="D339" i="5"/>
  <c r="AF331" i="5"/>
  <c r="AE331" i="5"/>
  <c r="AD331" i="5"/>
  <c r="AB331" i="5"/>
  <c r="AA331" i="5"/>
  <c r="Z331" i="5"/>
  <c r="Y331" i="5"/>
  <c r="X331" i="5"/>
  <c r="W331" i="5"/>
  <c r="V331" i="5"/>
  <c r="U331" i="5"/>
  <c r="S331" i="5"/>
  <c r="R331" i="5"/>
  <c r="Q331" i="5"/>
  <c r="P331" i="5"/>
  <c r="O331" i="5"/>
  <c r="N331" i="5"/>
  <c r="M331" i="5"/>
  <c r="L331" i="5"/>
  <c r="K331" i="5"/>
  <c r="J331" i="5"/>
  <c r="I331" i="5"/>
  <c r="H331" i="5"/>
  <c r="G331" i="5"/>
  <c r="D331" i="5"/>
  <c r="AF323" i="5"/>
  <c r="AE323" i="5"/>
  <c r="AD323" i="5"/>
  <c r="AB323" i="5"/>
  <c r="AA323" i="5"/>
  <c r="Z323" i="5"/>
  <c r="Y323" i="5"/>
  <c r="X323" i="5"/>
  <c r="W323" i="5"/>
  <c r="V323" i="5"/>
  <c r="U323" i="5"/>
  <c r="S323" i="5"/>
  <c r="R323" i="5"/>
  <c r="Q323" i="5"/>
  <c r="P323" i="5"/>
  <c r="O323" i="5"/>
  <c r="N323" i="5"/>
  <c r="M323" i="5"/>
  <c r="L323" i="5"/>
  <c r="K323" i="5"/>
  <c r="J323" i="5"/>
  <c r="I323" i="5"/>
  <c r="H323" i="5"/>
  <c r="G323" i="5"/>
  <c r="D323" i="5"/>
  <c r="AF315" i="5"/>
  <c r="AE315" i="5"/>
  <c r="AB315" i="5"/>
  <c r="AA315" i="5"/>
  <c r="Z315" i="5"/>
  <c r="Y315" i="5"/>
  <c r="X315" i="5"/>
  <c r="W315" i="5"/>
  <c r="V315" i="5"/>
  <c r="U315" i="5"/>
  <c r="S315" i="5"/>
  <c r="R315" i="5"/>
  <c r="Q315" i="5"/>
  <c r="P315" i="5"/>
  <c r="O315" i="5"/>
  <c r="N315" i="5"/>
  <c r="M315" i="5"/>
  <c r="L315" i="5"/>
  <c r="K315" i="5"/>
  <c r="J315" i="5"/>
  <c r="I315" i="5"/>
  <c r="H315" i="5"/>
  <c r="G315" i="5"/>
  <c r="D315" i="5"/>
  <c r="AF307" i="5"/>
  <c r="AE307" i="5"/>
  <c r="AB307" i="5"/>
  <c r="AA307" i="5"/>
  <c r="Z307" i="5"/>
  <c r="Y307" i="5"/>
  <c r="X307" i="5"/>
  <c r="W307" i="5"/>
  <c r="V307" i="5"/>
  <c r="U307" i="5"/>
  <c r="S307" i="5"/>
  <c r="R307" i="5"/>
  <c r="Q307" i="5"/>
  <c r="P307" i="5"/>
  <c r="O307" i="5"/>
  <c r="N307" i="5"/>
  <c r="M307" i="5"/>
  <c r="L307" i="5"/>
  <c r="K307" i="5"/>
  <c r="J307" i="5"/>
  <c r="I307" i="5"/>
  <c r="H307" i="5"/>
  <c r="G307" i="5"/>
  <c r="D307" i="5"/>
  <c r="AF299" i="5"/>
  <c r="AE299" i="5"/>
  <c r="AB299" i="5"/>
  <c r="AA299" i="5"/>
  <c r="Z299" i="5"/>
  <c r="Y299" i="5"/>
  <c r="W299" i="5"/>
  <c r="V299" i="5"/>
  <c r="U299" i="5"/>
  <c r="S299" i="5"/>
  <c r="R299" i="5"/>
  <c r="Q299" i="5"/>
  <c r="P299" i="5"/>
  <c r="N299" i="5"/>
  <c r="M299" i="5"/>
  <c r="L299" i="5"/>
  <c r="K299" i="5"/>
  <c r="J299" i="5"/>
  <c r="I299" i="5"/>
  <c r="H299" i="5"/>
  <c r="G299" i="5"/>
  <c r="D299" i="5"/>
  <c r="AF291" i="5"/>
  <c r="AE291" i="5"/>
  <c r="AD291" i="5"/>
  <c r="AC291" i="5"/>
  <c r="AB291" i="5"/>
  <c r="AA291" i="5"/>
  <c r="Z291" i="5"/>
  <c r="Y291" i="5"/>
  <c r="X291" i="5"/>
  <c r="W291" i="5"/>
  <c r="V291" i="5"/>
  <c r="U291" i="5"/>
  <c r="T291" i="5"/>
  <c r="S291" i="5"/>
  <c r="R291" i="5"/>
  <c r="Q291" i="5"/>
  <c r="P291" i="5"/>
  <c r="N291" i="5"/>
  <c r="M291" i="5"/>
  <c r="L291" i="5"/>
  <c r="K291" i="5"/>
  <c r="J291" i="5"/>
  <c r="I291" i="5"/>
  <c r="H291" i="5"/>
  <c r="G291" i="5"/>
  <c r="F291" i="5"/>
  <c r="D291" i="5"/>
  <c r="AF278" i="5"/>
  <c r="AE278" i="5"/>
  <c r="AD278" i="5"/>
  <c r="AC278" i="5"/>
  <c r="AB278" i="5"/>
  <c r="AA278" i="5"/>
  <c r="Z278" i="5"/>
  <c r="Y278" i="5"/>
  <c r="X278" i="5"/>
  <c r="W278" i="5"/>
  <c r="V278" i="5"/>
  <c r="U278" i="5"/>
  <c r="T278" i="5"/>
  <c r="S278" i="5"/>
  <c r="R278" i="5"/>
  <c r="Q278" i="5"/>
  <c r="P278" i="5"/>
  <c r="N278" i="5"/>
  <c r="M278" i="5"/>
  <c r="L278" i="5"/>
  <c r="K278" i="5"/>
  <c r="J278" i="5"/>
  <c r="I278" i="5"/>
  <c r="H278" i="5"/>
  <c r="G278" i="5"/>
  <c r="F278" i="5"/>
  <c r="D278" i="5"/>
  <c r="AF265" i="5"/>
  <c r="AE265" i="5"/>
  <c r="AD265" i="5"/>
  <c r="AC265" i="5"/>
  <c r="AB265" i="5"/>
  <c r="AA265" i="5"/>
  <c r="Z265" i="5"/>
  <c r="Y265" i="5"/>
  <c r="X265" i="5"/>
  <c r="W265" i="5"/>
  <c r="V265" i="5"/>
  <c r="U265" i="5"/>
  <c r="T265" i="5"/>
  <c r="S265" i="5"/>
  <c r="R265" i="5"/>
  <c r="Q265" i="5"/>
  <c r="P265" i="5"/>
  <c r="N265" i="5"/>
  <c r="M265" i="5"/>
  <c r="L265" i="5"/>
  <c r="K265" i="5"/>
  <c r="J265" i="5"/>
  <c r="I265" i="5"/>
  <c r="H265" i="5"/>
  <c r="G265" i="5"/>
  <c r="F265" i="5"/>
  <c r="D265" i="5"/>
  <c r="AF252" i="5"/>
  <c r="AE252" i="5"/>
  <c r="AD252" i="5"/>
  <c r="AC252" i="5"/>
  <c r="AB252" i="5"/>
  <c r="AA252" i="5"/>
  <c r="Z252" i="5"/>
  <c r="Y252" i="5"/>
  <c r="X252" i="5"/>
  <c r="W252" i="5"/>
  <c r="V252" i="5"/>
  <c r="U252" i="5"/>
  <c r="T252" i="5"/>
  <c r="S252" i="5"/>
  <c r="R252" i="5"/>
  <c r="Q252" i="5"/>
  <c r="P252" i="5"/>
  <c r="N252" i="5"/>
  <c r="M252" i="5"/>
  <c r="L252" i="5"/>
  <c r="K252" i="5"/>
  <c r="J252" i="5"/>
  <c r="I252" i="5"/>
  <c r="H252" i="5"/>
  <c r="G252" i="5"/>
  <c r="F252" i="5"/>
  <c r="D252" i="5"/>
  <c r="AF239" i="5"/>
  <c r="AE239" i="5"/>
  <c r="AD239" i="5"/>
  <c r="AC239" i="5"/>
  <c r="AB239" i="5"/>
  <c r="AA239" i="5"/>
  <c r="Z239" i="5"/>
  <c r="Y239" i="5"/>
  <c r="X239" i="5"/>
  <c r="W239" i="5"/>
  <c r="V239" i="5"/>
  <c r="U239" i="5"/>
  <c r="T239" i="5"/>
  <c r="S239" i="5"/>
  <c r="R239" i="5"/>
  <c r="Q239" i="5"/>
  <c r="P239" i="5"/>
  <c r="N239" i="5"/>
  <c r="M239" i="5"/>
  <c r="L239" i="5"/>
  <c r="K239" i="5"/>
  <c r="J239" i="5"/>
  <c r="I239" i="5"/>
  <c r="H239" i="5"/>
  <c r="G239" i="5"/>
  <c r="F239" i="5"/>
  <c r="D239" i="5"/>
  <c r="AF226" i="5"/>
  <c r="AE226" i="5"/>
  <c r="AD226" i="5"/>
  <c r="AC226" i="5"/>
  <c r="AB226" i="5"/>
  <c r="AA226" i="5"/>
  <c r="Z226" i="5"/>
  <c r="Y226" i="5"/>
  <c r="X226" i="5"/>
  <c r="W226" i="5"/>
  <c r="V226" i="5"/>
  <c r="U226" i="5"/>
  <c r="T226" i="5"/>
  <c r="S226" i="5"/>
  <c r="R226" i="5"/>
  <c r="Q226" i="5"/>
  <c r="P226" i="5"/>
  <c r="N226" i="5"/>
  <c r="M226" i="5"/>
  <c r="L226" i="5"/>
  <c r="K226" i="5"/>
  <c r="J226" i="5"/>
  <c r="I226" i="5"/>
  <c r="H226" i="5"/>
  <c r="G226" i="5"/>
  <c r="F226" i="5"/>
  <c r="D226" i="5"/>
  <c r="AF213" i="5"/>
  <c r="AE213" i="5"/>
  <c r="AD213" i="5"/>
  <c r="AC213" i="5"/>
  <c r="AB213" i="5"/>
  <c r="AA213" i="5"/>
  <c r="Z213" i="5"/>
  <c r="Y213" i="5"/>
  <c r="X213" i="5"/>
  <c r="W213" i="5"/>
  <c r="V213" i="5"/>
  <c r="U213" i="5"/>
  <c r="T213" i="5"/>
  <c r="S213" i="5"/>
  <c r="R213" i="5"/>
  <c r="Q213" i="5"/>
  <c r="P213" i="5"/>
  <c r="N213" i="5"/>
  <c r="M213" i="5"/>
  <c r="L213" i="5"/>
  <c r="K213" i="5"/>
  <c r="J213" i="5"/>
  <c r="I213" i="5"/>
  <c r="H213" i="5"/>
  <c r="G213" i="5"/>
  <c r="F213" i="5"/>
  <c r="D213" i="5"/>
  <c r="AF200" i="5"/>
  <c r="AE200" i="5"/>
  <c r="AD200" i="5"/>
  <c r="AC200" i="5"/>
  <c r="AB200" i="5"/>
  <c r="AA200" i="5"/>
  <c r="Z200" i="5"/>
  <c r="Y200" i="5"/>
  <c r="X200" i="5"/>
  <c r="W200" i="5"/>
  <c r="V200" i="5"/>
  <c r="U200" i="5"/>
  <c r="T200" i="5"/>
  <c r="S200" i="5"/>
  <c r="R200" i="5"/>
  <c r="Q200" i="5"/>
  <c r="P200" i="5"/>
  <c r="N200" i="5"/>
  <c r="M200" i="5"/>
  <c r="L200" i="5"/>
  <c r="K200" i="5"/>
  <c r="J200" i="5"/>
  <c r="I200" i="5"/>
  <c r="H200" i="5"/>
  <c r="G200" i="5"/>
  <c r="F200" i="5"/>
  <c r="D200" i="5"/>
  <c r="AF187" i="5"/>
  <c r="AE187" i="5"/>
  <c r="AD187" i="5"/>
  <c r="AC187" i="5"/>
  <c r="AB187" i="5"/>
  <c r="AA187" i="5"/>
  <c r="Z187" i="5"/>
  <c r="Y187" i="5"/>
  <c r="X187" i="5"/>
  <c r="W187" i="5"/>
  <c r="V187" i="5"/>
  <c r="U187" i="5"/>
  <c r="T187" i="5"/>
  <c r="S187" i="5"/>
  <c r="R187" i="5"/>
  <c r="Q187" i="5"/>
  <c r="P187" i="5"/>
  <c r="N187" i="5"/>
  <c r="M187" i="5"/>
  <c r="L187" i="5"/>
  <c r="K187" i="5"/>
  <c r="J187" i="5"/>
  <c r="I187" i="5"/>
  <c r="H187" i="5"/>
  <c r="F187" i="5"/>
  <c r="D187" i="5"/>
  <c r="AF174" i="5"/>
  <c r="AE174" i="5"/>
  <c r="AD174" i="5"/>
  <c r="AC174" i="5"/>
  <c r="AB174" i="5"/>
  <c r="AA174" i="5"/>
  <c r="Z174" i="5"/>
  <c r="Y174" i="5"/>
  <c r="X174" i="5"/>
  <c r="W174" i="5"/>
  <c r="V174" i="5"/>
  <c r="U174" i="5"/>
  <c r="T174" i="5"/>
  <c r="S174" i="5"/>
  <c r="R174" i="5"/>
  <c r="Q174" i="5"/>
  <c r="P174" i="5"/>
  <c r="N174" i="5"/>
  <c r="M174" i="5"/>
  <c r="L174" i="5"/>
  <c r="K174" i="5"/>
  <c r="J174" i="5"/>
  <c r="I174" i="5"/>
  <c r="H174" i="5"/>
  <c r="D174" i="5"/>
  <c r="AF161" i="5"/>
  <c r="AE161" i="5"/>
  <c r="AD161" i="5"/>
  <c r="AC161" i="5"/>
  <c r="AB161" i="5"/>
  <c r="AA161" i="5"/>
  <c r="Z161" i="5"/>
  <c r="X161" i="5"/>
  <c r="V161" i="5"/>
  <c r="U161" i="5"/>
  <c r="T161" i="5"/>
  <c r="S161" i="5"/>
  <c r="R161" i="5"/>
  <c r="Q161" i="5"/>
  <c r="P161" i="5"/>
  <c r="N161" i="5"/>
  <c r="M161" i="5"/>
  <c r="L161" i="5"/>
  <c r="K161" i="5"/>
  <c r="J161" i="5"/>
  <c r="I161" i="5"/>
  <c r="H161" i="5"/>
  <c r="D161" i="5"/>
  <c r="AG149" i="5"/>
  <c r="AG148" i="5"/>
  <c r="AG147" i="5"/>
  <c r="AG146" i="5"/>
  <c r="AG145" i="5"/>
  <c r="AG144" i="5"/>
  <c r="AG143" i="5"/>
  <c r="AG142" i="5"/>
  <c r="AG141" i="5"/>
  <c r="AG140" i="5"/>
  <c r="AG139" i="5"/>
  <c r="AG138" i="5"/>
  <c r="AG137" i="5"/>
  <c r="AG136" i="5"/>
  <c r="AG135" i="5"/>
  <c r="AG134" i="5"/>
  <c r="AG133" i="5"/>
  <c r="AG132" i="5"/>
  <c r="AG131" i="5"/>
  <c r="AG130" i="5"/>
  <c r="AG129" i="5"/>
  <c r="AG128" i="5"/>
  <c r="AG127" i="5"/>
  <c r="AG126" i="5"/>
  <c r="AG125" i="5"/>
  <c r="AG124" i="5"/>
  <c r="AG123" i="5"/>
  <c r="AG122" i="5"/>
  <c r="AG121" i="5"/>
  <c r="AG120" i="5"/>
  <c r="AG119" i="5"/>
  <c r="AG118" i="5"/>
  <c r="AG117" i="5"/>
  <c r="AG116" i="5"/>
  <c r="AG115" i="5"/>
  <c r="AG114" i="5"/>
  <c r="AG113" i="5"/>
  <c r="AG112" i="5"/>
  <c r="AG111"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AF109" i="5"/>
  <c r="AE109" i="5"/>
  <c r="AD109" i="5"/>
  <c r="AC109" i="5"/>
  <c r="AB109" i="5"/>
  <c r="AA109" i="5"/>
  <c r="Z109" i="5"/>
  <c r="Y109" i="5"/>
  <c r="X109" i="5"/>
  <c r="W109" i="5"/>
  <c r="V109" i="5"/>
  <c r="U109" i="5"/>
  <c r="T109" i="5"/>
  <c r="S109" i="5"/>
  <c r="R109" i="5"/>
  <c r="Q109" i="5"/>
  <c r="P109" i="5"/>
  <c r="O109" i="5"/>
  <c r="N109" i="5"/>
  <c r="M109" i="5"/>
  <c r="L109" i="5"/>
  <c r="K109" i="5"/>
  <c r="J109" i="5"/>
  <c r="I109" i="5"/>
  <c r="H109" i="5"/>
  <c r="G109" i="5"/>
  <c r="F109" i="5"/>
  <c r="AF108" i="5"/>
  <c r="AE108" i="5"/>
  <c r="AD108" i="5"/>
  <c r="AC108" i="5"/>
  <c r="AB108" i="5"/>
  <c r="AA108" i="5"/>
  <c r="Z108" i="5"/>
  <c r="Y108" i="5"/>
  <c r="X108" i="5"/>
  <c r="W108" i="5"/>
  <c r="V108" i="5"/>
  <c r="U108" i="5"/>
  <c r="T108" i="5"/>
  <c r="S108" i="5"/>
  <c r="R108" i="5"/>
  <c r="Q108" i="5"/>
  <c r="P108" i="5"/>
  <c r="O108" i="5"/>
  <c r="N108" i="5"/>
  <c r="M108" i="5"/>
  <c r="L108" i="5"/>
  <c r="K108" i="5"/>
  <c r="J108" i="5"/>
  <c r="I108" i="5"/>
  <c r="H108" i="5"/>
  <c r="G108" i="5"/>
  <c r="F108" i="5"/>
  <c r="AF107" i="5"/>
  <c r="AE107" i="5"/>
  <c r="AD107" i="5"/>
  <c r="AC107" i="5"/>
  <c r="AB107" i="5"/>
  <c r="AA107" i="5"/>
  <c r="Z107" i="5"/>
  <c r="Y107" i="5"/>
  <c r="X107" i="5"/>
  <c r="W107" i="5"/>
  <c r="V107" i="5"/>
  <c r="U107" i="5"/>
  <c r="T107" i="5"/>
  <c r="S107" i="5"/>
  <c r="R107" i="5"/>
  <c r="Q107" i="5"/>
  <c r="P107" i="5"/>
  <c r="O107" i="5"/>
  <c r="N107" i="5"/>
  <c r="M107" i="5"/>
  <c r="L107" i="5"/>
  <c r="K107" i="5"/>
  <c r="J107" i="5"/>
  <c r="I107" i="5"/>
  <c r="H107" i="5"/>
  <c r="G107" i="5"/>
  <c r="F107" i="5"/>
  <c r="AF106" i="5"/>
  <c r="AE106" i="5"/>
  <c r="AD106" i="5"/>
  <c r="AC106" i="5"/>
  <c r="AB106" i="5"/>
  <c r="AA106" i="5"/>
  <c r="Z106" i="5"/>
  <c r="Y106" i="5"/>
  <c r="X106" i="5"/>
  <c r="W106" i="5"/>
  <c r="V106" i="5"/>
  <c r="U106" i="5"/>
  <c r="T106" i="5"/>
  <c r="S106" i="5"/>
  <c r="R106" i="5"/>
  <c r="Q106" i="5"/>
  <c r="P106" i="5"/>
  <c r="O106" i="5"/>
  <c r="N106" i="5"/>
  <c r="M106" i="5"/>
  <c r="L106" i="5"/>
  <c r="K106" i="5"/>
  <c r="J106" i="5"/>
  <c r="I106" i="5"/>
  <c r="H106" i="5"/>
  <c r="G106" i="5"/>
  <c r="F106" i="5"/>
  <c r="AF105" i="5"/>
  <c r="AE105" i="5"/>
  <c r="AD105" i="5"/>
  <c r="AC105" i="5"/>
  <c r="AB105" i="5"/>
  <c r="AA105" i="5"/>
  <c r="Z105" i="5"/>
  <c r="Y105" i="5"/>
  <c r="X105" i="5"/>
  <c r="W105" i="5"/>
  <c r="V105" i="5"/>
  <c r="U105" i="5"/>
  <c r="T105" i="5"/>
  <c r="S105" i="5"/>
  <c r="R105" i="5"/>
  <c r="Q105" i="5"/>
  <c r="P105" i="5"/>
  <c r="O105" i="5"/>
  <c r="N105" i="5"/>
  <c r="M105" i="5"/>
  <c r="L105" i="5"/>
  <c r="K105" i="5"/>
  <c r="J105" i="5"/>
  <c r="I105" i="5"/>
  <c r="H105" i="5"/>
  <c r="G105" i="5"/>
  <c r="F105"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G104" i="5"/>
  <c r="F104" i="5"/>
  <c r="AF103" i="5"/>
  <c r="AE103" i="5"/>
  <c r="AD103" i="5"/>
  <c r="AC103" i="5"/>
  <c r="AB103" i="5"/>
  <c r="AA103" i="5"/>
  <c r="Z103" i="5"/>
  <c r="Y103" i="5"/>
  <c r="X103" i="5"/>
  <c r="W103" i="5"/>
  <c r="V103" i="5"/>
  <c r="U103" i="5"/>
  <c r="T103" i="5"/>
  <c r="S103" i="5"/>
  <c r="R103" i="5"/>
  <c r="Q103" i="5"/>
  <c r="P103" i="5"/>
  <c r="O103" i="5"/>
  <c r="N103" i="5"/>
  <c r="M103" i="5"/>
  <c r="L103" i="5"/>
  <c r="K103" i="5"/>
  <c r="J103" i="5"/>
  <c r="I103" i="5"/>
  <c r="H103" i="5"/>
  <c r="G103" i="5"/>
  <c r="F103" i="5"/>
  <c r="AF102" i="5"/>
  <c r="AE102" i="5"/>
  <c r="AD102" i="5"/>
  <c r="AC102" i="5"/>
  <c r="AB102" i="5"/>
  <c r="AA102" i="5"/>
  <c r="Z102" i="5"/>
  <c r="Y102" i="5"/>
  <c r="X102" i="5"/>
  <c r="W102" i="5"/>
  <c r="V102" i="5"/>
  <c r="U102" i="5"/>
  <c r="T102" i="5"/>
  <c r="S102" i="5"/>
  <c r="R102" i="5"/>
  <c r="Q102" i="5"/>
  <c r="P102" i="5"/>
  <c r="O102" i="5"/>
  <c r="N102" i="5"/>
  <c r="M102" i="5"/>
  <c r="L102" i="5"/>
  <c r="K102" i="5"/>
  <c r="J102" i="5"/>
  <c r="I102" i="5"/>
  <c r="H102" i="5"/>
  <c r="G102" i="5"/>
  <c r="F102" i="5"/>
  <c r="AF101" i="5"/>
  <c r="AE101" i="5"/>
  <c r="AD101" i="5"/>
  <c r="AC101" i="5"/>
  <c r="AB101" i="5"/>
  <c r="AA101" i="5"/>
  <c r="Z101" i="5"/>
  <c r="Y101" i="5"/>
  <c r="X101" i="5"/>
  <c r="W101" i="5"/>
  <c r="V101" i="5"/>
  <c r="U101" i="5"/>
  <c r="T101" i="5"/>
  <c r="S101" i="5"/>
  <c r="R101" i="5"/>
  <c r="Q101" i="5"/>
  <c r="P101" i="5"/>
  <c r="O101" i="5"/>
  <c r="N101" i="5"/>
  <c r="M101" i="5"/>
  <c r="L101" i="5"/>
  <c r="K101" i="5"/>
  <c r="J101" i="5"/>
  <c r="I101" i="5"/>
  <c r="H101" i="5"/>
  <c r="G101" i="5"/>
  <c r="F101"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F100" i="5"/>
  <c r="AF99" i="5"/>
  <c r="AE99" i="5"/>
  <c r="AD99" i="5"/>
  <c r="AC99" i="5"/>
  <c r="AB99" i="5"/>
  <c r="AA99" i="5"/>
  <c r="Z99" i="5"/>
  <c r="Y99" i="5"/>
  <c r="X99" i="5"/>
  <c r="W99" i="5"/>
  <c r="V99" i="5"/>
  <c r="U99" i="5"/>
  <c r="T99" i="5"/>
  <c r="S99" i="5"/>
  <c r="R99" i="5"/>
  <c r="Q99" i="5"/>
  <c r="P99" i="5"/>
  <c r="O99" i="5"/>
  <c r="N99" i="5"/>
  <c r="M99" i="5"/>
  <c r="L99" i="5"/>
  <c r="K99" i="5"/>
  <c r="J99" i="5"/>
  <c r="I99" i="5"/>
  <c r="H99" i="5"/>
  <c r="G99" i="5"/>
  <c r="F99" i="5"/>
  <c r="AF98" i="5"/>
  <c r="AE98" i="5"/>
  <c r="AD98" i="5"/>
  <c r="AC98" i="5"/>
  <c r="AB98" i="5"/>
  <c r="AA98" i="5"/>
  <c r="Z98" i="5"/>
  <c r="Y98" i="5"/>
  <c r="X98" i="5"/>
  <c r="W98" i="5"/>
  <c r="V98" i="5"/>
  <c r="U98" i="5"/>
  <c r="T98" i="5"/>
  <c r="S98" i="5"/>
  <c r="R98" i="5"/>
  <c r="Q98" i="5"/>
  <c r="P98" i="5"/>
  <c r="O98" i="5"/>
  <c r="N98" i="5"/>
  <c r="M98" i="5"/>
  <c r="L98" i="5"/>
  <c r="K98" i="5"/>
  <c r="J98" i="5"/>
  <c r="I98" i="5"/>
  <c r="H98" i="5"/>
  <c r="G98" i="5"/>
  <c r="F98" i="5"/>
  <c r="AG97" i="5"/>
  <c r="AG96" i="5"/>
  <c r="AG95" i="5"/>
  <c r="AG94" i="5"/>
  <c r="AG93" i="5"/>
  <c r="AG92" i="5"/>
  <c r="AG91" i="5"/>
  <c r="AG90" i="5"/>
  <c r="AG89" i="5"/>
  <c r="AG88" i="5"/>
  <c r="AG87" i="5"/>
  <c r="AG86" i="5"/>
  <c r="AG85" i="5"/>
  <c r="AG84" i="5"/>
  <c r="AG83" i="5"/>
  <c r="AG82" i="5"/>
  <c r="AG81" i="5"/>
  <c r="AG80" i="5"/>
  <c r="AG79" i="5"/>
  <c r="AG78" i="5"/>
  <c r="AG77" i="5"/>
  <c r="AG76" i="5"/>
  <c r="AG75" i="5"/>
  <c r="AG74" i="5"/>
  <c r="AG73" i="5"/>
  <c r="AG72" i="5"/>
  <c r="AG71" i="5"/>
  <c r="AG70" i="5"/>
  <c r="AG69" i="5"/>
  <c r="AG68" i="5"/>
  <c r="AG67" i="5"/>
  <c r="AG66" i="5"/>
  <c r="AG65" i="5"/>
  <c r="AG64" i="5"/>
  <c r="AG63" i="5"/>
  <c r="AG62" i="5"/>
  <c r="AG61" i="5"/>
  <c r="AG60" i="5"/>
  <c r="AG59" i="5"/>
  <c r="AG58" i="5"/>
  <c r="AG57" i="5"/>
  <c r="AG56" i="5"/>
  <c r="AG55" i="5"/>
  <c r="AG54" i="5"/>
  <c r="AG53" i="5"/>
  <c r="AG52" i="5"/>
  <c r="AG51" i="5"/>
  <c r="AG50" i="5"/>
  <c r="AG49" i="5"/>
  <c r="AG48" i="5"/>
  <c r="AG47" i="5"/>
  <c r="AG46" i="5"/>
  <c r="AG45" i="5"/>
  <c r="AG44" i="5"/>
  <c r="AG43" i="5"/>
  <c r="AG42" i="5"/>
  <c r="AG41" i="5"/>
  <c r="AG40" i="5"/>
  <c r="AG39" i="5"/>
  <c r="AG38" i="5"/>
  <c r="AG37" i="5"/>
  <c r="AG36" i="5"/>
  <c r="AG35" i="5"/>
  <c r="AG34" i="5"/>
  <c r="AG33" i="5"/>
  <c r="AG32" i="5"/>
  <c r="AG31" i="5"/>
  <c r="AG30" i="5"/>
  <c r="AG29" i="5"/>
  <c r="AG28" i="5"/>
  <c r="AG27" i="5"/>
  <c r="AG26" i="5"/>
  <c r="AG25" i="5"/>
  <c r="AG24" i="5"/>
  <c r="AG23" i="5"/>
  <c r="AG22" i="5"/>
  <c r="AG21" i="5"/>
  <c r="AG20" i="5"/>
  <c r="AG12" i="5"/>
  <c r="AF5" i="5"/>
  <c r="AE5" i="5"/>
  <c r="AD5" i="5"/>
  <c r="AC5" i="5"/>
  <c r="AB5" i="5"/>
  <c r="AA5" i="5"/>
  <c r="Z5" i="5"/>
  <c r="Y5" i="5"/>
  <c r="X5" i="5"/>
  <c r="W5" i="5"/>
  <c r="V5" i="5"/>
  <c r="U5" i="5"/>
  <c r="T5" i="5"/>
  <c r="S5" i="5"/>
  <c r="R5" i="5"/>
  <c r="Q5" i="5"/>
  <c r="P5" i="5"/>
  <c r="O5" i="5"/>
  <c r="N5" i="5"/>
  <c r="M5" i="5"/>
  <c r="L5" i="5"/>
  <c r="K5" i="5"/>
  <c r="J5" i="5"/>
  <c r="I5" i="5"/>
  <c r="H5" i="5"/>
  <c r="G5" i="5"/>
  <c r="F5" i="5"/>
  <c r="AG4" i="5"/>
  <c r="AG3" i="5"/>
  <c r="E2" i="5"/>
  <c r="E339" i="5" s="1"/>
  <c r="AE35" i="30"/>
  <c r="AD35" i="30"/>
  <c r="AC35" i="30"/>
  <c r="AB35" i="30"/>
  <c r="AA35" i="30"/>
  <c r="Z35" i="30"/>
  <c r="Y35" i="30"/>
  <c r="X35" i="30"/>
  <c r="W35" i="30"/>
  <c r="V35" i="30"/>
  <c r="U35" i="30"/>
  <c r="T35" i="30"/>
  <c r="S35" i="30"/>
  <c r="R35" i="30"/>
  <c r="Q35" i="30"/>
  <c r="P35" i="30"/>
  <c r="O35" i="30"/>
  <c r="N35" i="30"/>
  <c r="M35" i="30"/>
  <c r="L35" i="30"/>
  <c r="K35" i="30"/>
  <c r="J35" i="30"/>
  <c r="I35" i="30"/>
  <c r="H35" i="30"/>
  <c r="G35" i="30"/>
  <c r="AD9" i="19"/>
  <c r="AC9" i="19"/>
  <c r="AB9" i="19"/>
  <c r="AA9" i="19"/>
  <c r="Z9" i="19"/>
  <c r="Y9" i="19"/>
  <c r="X9" i="19"/>
  <c r="W9" i="19"/>
  <c r="V9" i="19"/>
  <c r="U9" i="19"/>
  <c r="T9" i="19"/>
  <c r="S9" i="19"/>
  <c r="R9" i="19"/>
  <c r="Q9" i="19"/>
  <c r="P9" i="19"/>
  <c r="O9" i="19"/>
  <c r="N9" i="19"/>
  <c r="M9" i="19"/>
  <c r="L9" i="19"/>
  <c r="K9" i="19"/>
  <c r="J9" i="19"/>
  <c r="I9" i="19"/>
  <c r="H9" i="19"/>
  <c r="G9" i="19"/>
  <c r="F9" i="19"/>
  <c r="AD8" i="19"/>
  <c r="AD11" i="19" s="1"/>
  <c r="AC8" i="19"/>
  <c r="AB8" i="19"/>
  <c r="AB11" i="19" s="1"/>
  <c r="AA8" i="19"/>
  <c r="Z8" i="19"/>
  <c r="Z11" i="19" s="1"/>
  <c r="Y8" i="19"/>
  <c r="X8" i="19"/>
  <c r="X11" i="19" s="1"/>
  <c r="W8" i="19"/>
  <c r="V8" i="19"/>
  <c r="V11" i="19" s="1"/>
  <c r="U8" i="19"/>
  <c r="T8" i="19"/>
  <c r="T11" i="19" s="1"/>
  <c r="S8" i="19"/>
  <c r="R8" i="19"/>
  <c r="R11" i="19" s="1"/>
  <c r="Q8" i="19"/>
  <c r="P8" i="19"/>
  <c r="P11" i="19" s="1"/>
  <c r="O8" i="19"/>
  <c r="N8" i="19"/>
  <c r="N11" i="19" s="1"/>
  <c r="M8" i="19"/>
  <c r="L8" i="19"/>
  <c r="L11" i="19" s="1"/>
  <c r="K8" i="19"/>
  <c r="J8" i="19"/>
  <c r="J11" i="19" s="1"/>
  <c r="I8" i="19"/>
  <c r="H8" i="19"/>
  <c r="H11" i="19" s="1"/>
  <c r="G8" i="19"/>
  <c r="F8" i="19"/>
  <c r="F11" i="19" s="1"/>
  <c r="AA6" i="19"/>
  <c r="W6" i="19"/>
  <c r="S6" i="19"/>
  <c r="O6" i="19"/>
  <c r="K6" i="19"/>
  <c r="G6" i="19"/>
  <c r="AD4" i="19"/>
  <c r="AC4" i="19"/>
  <c r="AB4" i="19"/>
  <c r="AA4" i="19"/>
  <c r="Z4" i="19"/>
  <c r="Y4" i="19"/>
  <c r="X4" i="19"/>
  <c r="W4" i="19"/>
  <c r="V4" i="19"/>
  <c r="U4" i="19"/>
  <c r="T4" i="19"/>
  <c r="S4" i="19"/>
  <c r="R4" i="19"/>
  <c r="Q4" i="19"/>
  <c r="P4" i="19"/>
  <c r="O4" i="19"/>
  <c r="N4" i="19"/>
  <c r="M4" i="19"/>
  <c r="L4" i="19"/>
  <c r="K4" i="19"/>
  <c r="J4" i="19"/>
  <c r="I4" i="19"/>
  <c r="H4" i="19"/>
  <c r="G4" i="19"/>
  <c r="F4" i="19"/>
  <c r="AD3" i="19"/>
  <c r="AD6" i="19" s="1"/>
  <c r="AC3" i="19"/>
  <c r="AC6" i="19" s="1"/>
  <c r="AB3" i="19"/>
  <c r="AB6" i="19" s="1"/>
  <c r="AA3" i="19"/>
  <c r="Z3" i="19"/>
  <c r="Z6" i="19" s="1"/>
  <c r="Y3" i="19"/>
  <c r="Y6" i="19" s="1"/>
  <c r="X3" i="19"/>
  <c r="X6" i="19" s="1"/>
  <c r="W3" i="19"/>
  <c r="V3" i="19"/>
  <c r="V6" i="19" s="1"/>
  <c r="U3" i="19"/>
  <c r="U6" i="19" s="1"/>
  <c r="T3" i="19"/>
  <c r="T6" i="19" s="1"/>
  <c r="S3" i="19"/>
  <c r="R3" i="19"/>
  <c r="R6" i="19" s="1"/>
  <c r="Q3" i="19"/>
  <c r="Q6" i="19" s="1"/>
  <c r="P3" i="19"/>
  <c r="P6" i="19" s="1"/>
  <c r="O3" i="19"/>
  <c r="N3" i="19"/>
  <c r="N6" i="19" s="1"/>
  <c r="M3" i="19"/>
  <c r="M6" i="19" s="1"/>
  <c r="L3" i="19"/>
  <c r="L6" i="19" s="1"/>
  <c r="K3" i="19"/>
  <c r="J3" i="19"/>
  <c r="J6" i="19" s="1"/>
  <c r="I3" i="19"/>
  <c r="I6" i="19" s="1"/>
  <c r="H3" i="19"/>
  <c r="H6" i="19" s="1"/>
  <c r="G3" i="19"/>
  <c r="F3" i="19"/>
  <c r="F6" i="19" s="1"/>
  <c r="E2" i="19"/>
  <c r="E8" i="19" s="1"/>
  <c r="F17" i="19" s="1"/>
  <c r="E27" i="9"/>
  <c r="D27" i="9"/>
  <c r="C27" i="9"/>
  <c r="F44" i="20"/>
  <c r="E44" i="20"/>
  <c r="D44" i="20"/>
  <c r="F43" i="20"/>
  <c r="E43" i="20"/>
  <c r="D43" i="20"/>
  <c r="G42" i="20"/>
  <c r="F42" i="20"/>
  <c r="E42" i="20"/>
  <c r="D42" i="20"/>
  <c r="G41" i="20"/>
  <c r="F41" i="20"/>
  <c r="E41" i="20"/>
  <c r="D41" i="20"/>
  <c r="C41" i="20"/>
  <c r="G40" i="20"/>
  <c r="F40" i="20"/>
  <c r="E40" i="20"/>
  <c r="D40" i="20"/>
  <c r="G39" i="20"/>
  <c r="F39" i="20"/>
  <c r="E39" i="20"/>
  <c r="D39" i="20"/>
  <c r="G38" i="20"/>
  <c r="F38" i="20"/>
  <c r="E38" i="20"/>
  <c r="D38" i="20"/>
  <c r="G37" i="20"/>
  <c r="F37" i="20"/>
  <c r="E37" i="20"/>
  <c r="D37" i="20"/>
  <c r="C37" i="20"/>
  <c r="G36" i="20"/>
  <c r="F36" i="20"/>
  <c r="E36" i="20"/>
  <c r="D36" i="20"/>
  <c r="G35" i="20"/>
  <c r="F35" i="20"/>
  <c r="E35" i="20"/>
  <c r="D35" i="20"/>
  <c r="G34" i="20"/>
  <c r="F34" i="20"/>
  <c r="E34" i="20"/>
  <c r="D34" i="20"/>
  <c r="G33" i="20"/>
  <c r="F33" i="20"/>
  <c r="E33" i="20"/>
  <c r="D33" i="20"/>
  <c r="C33" i="20"/>
  <c r="G32" i="20"/>
  <c r="F32" i="20"/>
  <c r="E32" i="20"/>
  <c r="D32" i="20"/>
  <c r="G31" i="20"/>
  <c r="F31" i="20"/>
  <c r="E31" i="20"/>
  <c r="D31" i="20"/>
  <c r="G30" i="20"/>
  <c r="F30" i="20"/>
  <c r="E30" i="20"/>
  <c r="D30" i="20"/>
  <c r="G29" i="20"/>
  <c r="F29" i="20"/>
  <c r="E29" i="20"/>
  <c r="D29" i="20"/>
  <c r="C29" i="20"/>
  <c r="G28" i="20"/>
  <c r="F28" i="20"/>
  <c r="E28" i="20"/>
  <c r="D28" i="20"/>
  <c r="G27" i="20"/>
  <c r="F27" i="20"/>
  <c r="E27" i="20"/>
  <c r="D27" i="20"/>
  <c r="G26" i="20"/>
  <c r="F26" i="20"/>
  <c r="E26" i="20"/>
  <c r="D26" i="20"/>
  <c r="G25" i="20"/>
  <c r="F25" i="20"/>
  <c r="E25" i="20"/>
  <c r="D25" i="20"/>
  <c r="C25" i="20"/>
  <c r="G24" i="20"/>
  <c r="F24" i="20"/>
  <c r="E24" i="20"/>
  <c r="D24" i="20"/>
  <c r="G23" i="20"/>
  <c r="F23" i="20"/>
  <c r="E23" i="20"/>
  <c r="D23" i="20"/>
  <c r="G22" i="20"/>
  <c r="F22" i="20"/>
  <c r="E22" i="20"/>
  <c r="D22" i="20"/>
  <c r="G21" i="20"/>
  <c r="F21" i="20"/>
  <c r="E21" i="20"/>
  <c r="D21" i="20"/>
  <c r="C21" i="20"/>
  <c r="C17" i="20"/>
  <c r="B17" i="20"/>
  <c r="C13" i="20"/>
  <c r="B13" i="20"/>
  <c r="C9" i="20"/>
  <c r="B9" i="20"/>
  <c r="C5" i="20"/>
  <c r="B5" i="20"/>
  <c r="B2" i="20"/>
  <c r="D33" i="17"/>
  <c r="D32" i="17"/>
  <c r="D31" i="17"/>
  <c r="D30" i="17"/>
  <c r="C30" i="17"/>
  <c r="D29" i="17"/>
  <c r="D28" i="17"/>
  <c r="D27" i="17"/>
  <c r="D26" i="17"/>
  <c r="C26" i="17"/>
  <c r="D25" i="17"/>
  <c r="D24" i="17"/>
  <c r="D23" i="17"/>
  <c r="D22" i="17"/>
  <c r="C22" i="17"/>
  <c r="D21" i="17"/>
  <c r="D20" i="17"/>
  <c r="D19" i="17"/>
  <c r="D18" i="17"/>
  <c r="C18" i="17"/>
  <c r="D17" i="17"/>
  <c r="D16" i="17"/>
  <c r="D15" i="17"/>
  <c r="D14" i="17"/>
  <c r="C14" i="17"/>
  <c r="D13" i="17"/>
  <c r="D12" i="17"/>
  <c r="D11" i="17"/>
  <c r="D10" i="17"/>
  <c r="C10" i="17"/>
  <c r="D49" i="22"/>
  <c r="D48" i="22"/>
  <c r="D47" i="22"/>
  <c r="D46" i="22"/>
  <c r="C46" i="22"/>
  <c r="D45" i="22"/>
  <c r="D44" i="22"/>
  <c r="D43" i="22"/>
  <c r="D42" i="22"/>
  <c r="C42" i="22"/>
  <c r="D41" i="22"/>
  <c r="D40" i="22"/>
  <c r="D39" i="22"/>
  <c r="D38" i="22"/>
  <c r="C38" i="22"/>
  <c r="D37" i="22"/>
  <c r="D36" i="22"/>
  <c r="D35" i="22"/>
  <c r="D34" i="22"/>
  <c r="C34" i="22"/>
  <c r="D33" i="22"/>
  <c r="D32" i="22"/>
  <c r="D31" i="22"/>
  <c r="D30" i="22"/>
  <c r="C30" i="22"/>
  <c r="D29" i="22"/>
  <c r="D28" i="22"/>
  <c r="D27" i="22"/>
  <c r="D26" i="22"/>
  <c r="C26" i="22"/>
  <c r="C22" i="22"/>
  <c r="B22" i="22"/>
  <c r="C18" i="22"/>
  <c r="B18" i="22"/>
  <c r="C14" i="22"/>
  <c r="B14" i="22"/>
  <c r="D13" i="22"/>
  <c r="D12" i="22"/>
  <c r="D11" i="22"/>
  <c r="D10" i="22"/>
  <c r="C10" i="22"/>
  <c r="B10" i="22"/>
  <c r="A7" i="24"/>
  <c r="A5" i="24"/>
  <c r="A4" i="24"/>
  <c r="A3" i="24"/>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BU5" i="23"/>
  <c r="BT5" i="23"/>
  <c r="BS5" i="23"/>
  <c r="BR5" i="23"/>
  <c r="BQ5" i="23"/>
  <c r="BP5" i="23"/>
  <c r="BO5" i="23"/>
  <c r="BN5" i="23"/>
  <c r="BM5" i="23"/>
  <c r="BL5" i="23"/>
  <c r="BK5" i="23"/>
  <c r="BJ5" i="23"/>
  <c r="BI5" i="23"/>
  <c r="BH5" i="23"/>
  <c r="BG5" i="23"/>
  <c r="BF5" i="23"/>
  <c r="BE5" i="23"/>
  <c r="BD5" i="23"/>
  <c r="BC5" i="23"/>
  <c r="BB5" i="23"/>
  <c r="BA5" i="23"/>
  <c r="AZ5" i="23"/>
  <c r="AY5" i="23"/>
  <c r="AX5" i="23"/>
  <c r="AW5" i="23"/>
  <c r="AV5" i="23"/>
  <c r="AU5" i="23"/>
  <c r="AT5" i="23"/>
  <c r="AS5" i="23"/>
  <c r="AR5" i="23"/>
  <c r="AQ5" i="23"/>
  <c r="AP5" i="23"/>
  <c r="AO5" i="23"/>
  <c r="AN5" i="23"/>
  <c r="AM5" i="23"/>
  <c r="AL5" i="23"/>
  <c r="AK5" i="23"/>
  <c r="AJ5" i="23"/>
  <c r="AI5" i="23"/>
  <c r="AH5" i="23"/>
  <c r="AG5" i="23"/>
  <c r="AF5" i="23"/>
  <c r="AE5" i="23"/>
  <c r="AD5" i="23"/>
  <c r="AC5" i="23"/>
  <c r="AB5" i="23"/>
  <c r="AA5" i="23"/>
  <c r="Z5" i="23"/>
  <c r="Y5" i="23"/>
  <c r="X5" i="23"/>
  <c r="F5" i="23"/>
  <c r="H40" i="8"/>
  <c r="C40" i="8"/>
  <c r="H39" i="8"/>
  <c r="C39" i="8"/>
  <c r="H38" i="8"/>
  <c r="C38" i="8"/>
  <c r="H37" i="8"/>
  <c r="C37" i="8"/>
  <c r="H36" i="8"/>
  <c r="C36" i="8"/>
  <c r="H35" i="8"/>
  <c r="C35" i="8"/>
  <c r="H34" i="8"/>
  <c r="C34" i="8"/>
  <c r="H33" i="8"/>
  <c r="C33" i="8"/>
  <c r="H32" i="8"/>
  <c r="C32" i="8"/>
  <c r="H31" i="8"/>
  <c r="C31" i="8"/>
  <c r="H30" i="8"/>
  <c r="C30" i="8"/>
  <c r="H29" i="8"/>
  <c r="C29" i="8"/>
  <c r="H28" i="8"/>
  <c r="C28" i="8"/>
  <c r="H27" i="8"/>
  <c r="C27" i="8"/>
  <c r="H26" i="8"/>
  <c r="C26" i="8"/>
  <c r="H25" i="8"/>
  <c r="C25" i="8"/>
  <c r="C20" i="8"/>
  <c r="F38" i="3" s="1"/>
  <c r="C19" i="8"/>
  <c r="C18" i="8"/>
  <c r="C17" i="8"/>
  <c r="C16" i="8"/>
  <c r="C15" i="8"/>
  <c r="C14" i="8"/>
  <c r="C13" i="8"/>
  <c r="C12" i="8"/>
  <c r="C11" i="8"/>
  <c r="C10" i="8"/>
  <c r="C9" i="8"/>
  <c r="C8" i="8"/>
  <c r="L38" i="21"/>
  <c r="M38" i="21" s="1"/>
  <c r="K38" i="21"/>
  <c r="C38" i="21"/>
  <c r="L37" i="21"/>
  <c r="M37" i="21" s="1"/>
  <c r="K37" i="21"/>
  <c r="C37" i="21"/>
  <c r="L36" i="21"/>
  <c r="M36" i="21" s="1"/>
  <c r="K36" i="21"/>
  <c r="C36" i="21"/>
  <c r="K35" i="21"/>
  <c r="I35" i="21"/>
  <c r="L35" i="21" s="1"/>
  <c r="M35" i="21" s="1"/>
  <c r="C35" i="21"/>
  <c r="K34" i="21"/>
  <c r="I34" i="21"/>
  <c r="L34" i="21" s="1"/>
  <c r="M34" i="21" s="1"/>
  <c r="C34" i="21"/>
  <c r="K33" i="21"/>
  <c r="I33" i="21"/>
  <c r="L33" i="21" s="1"/>
  <c r="M33" i="21" s="1"/>
  <c r="C33" i="21"/>
  <c r="K32" i="21"/>
  <c r="I32" i="21"/>
  <c r="L32" i="21" s="1"/>
  <c r="M32" i="21" s="1"/>
  <c r="C32" i="21"/>
  <c r="K31" i="21"/>
  <c r="I31" i="21"/>
  <c r="L31" i="21" s="1"/>
  <c r="M31" i="21" s="1"/>
  <c r="C31" i="21"/>
  <c r="K30" i="21"/>
  <c r="I30" i="21"/>
  <c r="L30" i="21" s="1"/>
  <c r="M30" i="21" s="1"/>
  <c r="C30" i="21"/>
  <c r="L29" i="21"/>
  <c r="M29" i="21" s="1"/>
  <c r="K29" i="21"/>
  <c r="I29" i="21"/>
  <c r="C29" i="21"/>
  <c r="K28" i="21"/>
  <c r="I28" i="21"/>
  <c r="L28" i="21" s="1"/>
  <c r="C28" i="21"/>
  <c r="K27" i="21"/>
  <c r="I27" i="21"/>
  <c r="L27" i="21" s="1"/>
  <c r="M27" i="21" s="1"/>
  <c r="C27" i="21"/>
  <c r="K26" i="21"/>
  <c r="I26" i="21"/>
  <c r="L26" i="21" s="1"/>
  <c r="C26" i="21"/>
  <c r="L25" i="21"/>
  <c r="K25" i="21"/>
  <c r="I25" i="21"/>
  <c r="C25" i="21"/>
  <c r="L24" i="21"/>
  <c r="M24" i="21"/>
  <c r="K24" i="21"/>
  <c r="I24" i="21"/>
  <c r="C24" i="21"/>
  <c r="K23" i="21"/>
  <c r="I23" i="21"/>
  <c r="L23" i="21" s="1"/>
  <c r="M23" i="21" s="1"/>
  <c r="C23" i="21"/>
  <c r="L22" i="21"/>
  <c r="M22" i="21" s="1"/>
  <c r="K22" i="21"/>
  <c r="I22" i="21"/>
  <c r="C22" i="21"/>
  <c r="L21" i="21"/>
  <c r="K21" i="21"/>
  <c r="I21" i="21"/>
  <c r="C21" i="21"/>
  <c r="L20" i="21"/>
  <c r="K20" i="21"/>
  <c r="I20" i="21"/>
  <c r="C20" i="21"/>
  <c r="L19" i="21"/>
  <c r="M19" i="21" s="1"/>
  <c r="K19" i="21"/>
  <c r="C19" i="21"/>
  <c r="L18" i="21"/>
  <c r="M18" i="21" s="1"/>
  <c r="K18" i="21"/>
  <c r="C18" i="21"/>
  <c r="L17" i="21"/>
  <c r="M17" i="21" s="1"/>
  <c r="K17" i="21"/>
  <c r="C17" i="21"/>
  <c r="L16" i="21"/>
  <c r="M16" i="21" s="1"/>
  <c r="K16" i="21"/>
  <c r="C16" i="21"/>
  <c r="L15" i="21"/>
  <c r="M15" i="21" s="1"/>
  <c r="K15" i="21"/>
  <c r="C15" i="21"/>
  <c r="L14" i="21"/>
  <c r="M14" i="21" s="1"/>
  <c r="K14" i="21"/>
  <c r="C14" i="21"/>
  <c r="L13" i="21"/>
  <c r="M13" i="21" s="1"/>
  <c r="K13" i="21"/>
  <c r="C13" i="21"/>
  <c r="L12" i="21"/>
  <c r="M12" i="21" s="1"/>
  <c r="K12" i="21"/>
  <c r="C12" i="21"/>
  <c r="L11" i="21"/>
  <c r="M11" i="21" s="1"/>
  <c r="K11" i="21"/>
  <c r="C11" i="21"/>
  <c r="L10" i="21"/>
  <c r="M10" i="21" s="1"/>
  <c r="K10" i="21"/>
  <c r="C10" i="21"/>
  <c r="L9" i="21"/>
  <c r="M9" i="21" s="1"/>
  <c r="K9" i="21"/>
  <c r="C9" i="21"/>
  <c r="L8" i="21"/>
  <c r="M8" i="21" s="1"/>
  <c r="K8" i="21"/>
  <c r="C8" i="21"/>
  <c r="L7" i="21"/>
  <c r="M7" i="21" s="1"/>
  <c r="K7" i="21"/>
  <c r="C7" i="21"/>
  <c r="E4" i="21"/>
  <c r="B4" i="23" s="1"/>
  <c r="F4" i="28"/>
  <c r="F28" i="4"/>
  <c r="E28" i="4"/>
  <c r="D28" i="4"/>
  <c r="F27" i="4"/>
  <c r="E27" i="4"/>
  <c r="D27" i="4"/>
  <c r="G26" i="4"/>
  <c r="F26" i="4"/>
  <c r="E26" i="4"/>
  <c r="D26" i="4"/>
  <c r="G25" i="4"/>
  <c r="F25" i="4"/>
  <c r="E25" i="4"/>
  <c r="D25" i="4"/>
  <c r="C25" i="4"/>
  <c r="G24" i="4"/>
  <c r="F24" i="4"/>
  <c r="E24" i="4"/>
  <c r="D24" i="4"/>
  <c r="G23" i="4"/>
  <c r="F23" i="4"/>
  <c r="E23" i="4"/>
  <c r="D23" i="4"/>
  <c r="G22" i="4"/>
  <c r="F22" i="4"/>
  <c r="E22" i="4"/>
  <c r="D22" i="4"/>
  <c r="G21" i="4"/>
  <c r="F21" i="4"/>
  <c r="E21" i="4"/>
  <c r="D21" i="4"/>
  <c r="C21" i="4"/>
  <c r="G20" i="4"/>
  <c r="F20" i="4"/>
  <c r="E20" i="4"/>
  <c r="D20" i="4"/>
  <c r="G19" i="4"/>
  <c r="F19" i="4"/>
  <c r="E19" i="4"/>
  <c r="D19" i="4"/>
  <c r="G18" i="4"/>
  <c r="F18" i="4"/>
  <c r="E18" i="4"/>
  <c r="D18" i="4"/>
  <c r="G17" i="4"/>
  <c r="F17" i="4"/>
  <c r="E17" i="4"/>
  <c r="D17" i="4"/>
  <c r="C17" i="4"/>
  <c r="G16" i="4"/>
  <c r="F16" i="4"/>
  <c r="E16" i="4"/>
  <c r="D16" i="4"/>
  <c r="G15" i="4"/>
  <c r="F15" i="4"/>
  <c r="E15" i="4"/>
  <c r="D15" i="4"/>
  <c r="G14" i="4"/>
  <c r="F14" i="4"/>
  <c r="E14" i="4"/>
  <c r="D14" i="4"/>
  <c r="G13" i="4"/>
  <c r="F13" i="4"/>
  <c r="E13" i="4"/>
  <c r="D13" i="4"/>
  <c r="C13" i="4"/>
  <c r="G12" i="4"/>
  <c r="F12" i="4"/>
  <c r="E12" i="4"/>
  <c r="D12" i="4"/>
  <c r="G11" i="4"/>
  <c r="F11" i="4"/>
  <c r="E11" i="4"/>
  <c r="D11" i="4"/>
  <c r="G10" i="4"/>
  <c r="F10" i="4"/>
  <c r="E10" i="4"/>
  <c r="D10" i="4"/>
  <c r="G9" i="4"/>
  <c r="F9" i="4"/>
  <c r="E9" i="4"/>
  <c r="D9" i="4"/>
  <c r="C9" i="4"/>
  <c r="G8" i="4"/>
  <c r="F8" i="4"/>
  <c r="E8" i="4"/>
  <c r="D8" i="4"/>
  <c r="G7" i="4"/>
  <c r="F7" i="4"/>
  <c r="E7" i="4"/>
  <c r="D7" i="4"/>
  <c r="G6" i="4"/>
  <c r="F6" i="4"/>
  <c r="E6" i="4"/>
  <c r="D6" i="4"/>
  <c r="G5" i="4"/>
  <c r="F5" i="4"/>
  <c r="E5" i="4"/>
  <c r="D5" i="4"/>
  <c r="C5" i="4"/>
  <c r="B2" i="4"/>
  <c r="I38" i="3"/>
  <c r="H38" i="3"/>
  <c r="J38" i="3" s="1"/>
  <c r="L38" i="3" s="1"/>
  <c r="I37" i="3"/>
  <c r="H37" i="3"/>
  <c r="J37" i="3" s="1"/>
  <c r="L37" i="3" s="1"/>
  <c r="F37" i="3"/>
  <c r="I36" i="3"/>
  <c r="H36" i="3"/>
  <c r="J36" i="3" s="1"/>
  <c r="L36" i="3" s="1"/>
  <c r="F36" i="3"/>
  <c r="H58" i="12" s="1"/>
  <c r="I35" i="3"/>
  <c r="H35" i="3"/>
  <c r="J35" i="3" s="1"/>
  <c r="L35" i="3" s="1"/>
  <c r="F35" i="3"/>
  <c r="I34" i="3"/>
  <c r="H34" i="3"/>
  <c r="J34" i="3" s="1"/>
  <c r="L34" i="3" s="1"/>
  <c r="F34" i="3"/>
  <c r="I33" i="3"/>
  <c r="H33" i="3"/>
  <c r="J33" i="3" s="1"/>
  <c r="L33" i="3" s="1"/>
  <c r="F33" i="3"/>
  <c r="I32" i="3"/>
  <c r="H32" i="3"/>
  <c r="J32" i="3" s="1"/>
  <c r="L32" i="3" s="1"/>
  <c r="F32" i="3"/>
  <c r="I31" i="3"/>
  <c r="H31" i="3"/>
  <c r="J31" i="3" s="1"/>
  <c r="L31" i="3" s="1"/>
  <c r="F31" i="3"/>
  <c r="I30" i="3"/>
  <c r="H30" i="3"/>
  <c r="J30" i="3" s="1"/>
  <c r="L30" i="3" s="1"/>
  <c r="F30" i="3"/>
  <c r="I29" i="3"/>
  <c r="H29" i="3"/>
  <c r="J29" i="3" s="1"/>
  <c r="L29" i="3" s="1"/>
  <c r="F29" i="3"/>
  <c r="I28" i="3"/>
  <c r="H28" i="3"/>
  <c r="J28" i="3" s="1"/>
  <c r="L28" i="3" s="1"/>
  <c r="F28" i="3"/>
  <c r="I27" i="3"/>
  <c r="H27" i="3"/>
  <c r="J27" i="3" s="1"/>
  <c r="L27" i="3" s="1"/>
  <c r="F27" i="3"/>
  <c r="I26" i="3"/>
  <c r="H26" i="3"/>
  <c r="J26" i="3" s="1"/>
  <c r="L26" i="3" s="1"/>
  <c r="F26" i="3"/>
  <c r="I22" i="3"/>
  <c r="H22" i="3"/>
  <c r="J22" i="3" s="1"/>
  <c r="L22" i="3" s="1"/>
  <c r="F22" i="3"/>
  <c r="I21" i="3"/>
  <c r="H21" i="3"/>
  <c r="J21" i="3" s="1"/>
  <c r="L21" i="3" s="1"/>
  <c r="F21" i="3"/>
  <c r="I20" i="3"/>
  <c r="H20" i="3"/>
  <c r="J20" i="3" s="1"/>
  <c r="L20" i="3" s="1"/>
  <c r="F20" i="3"/>
  <c r="I19" i="3"/>
  <c r="H19" i="3"/>
  <c r="J19" i="3" s="1"/>
  <c r="L19" i="3" s="1"/>
  <c r="F19" i="3"/>
  <c r="I18" i="3"/>
  <c r="H18" i="3"/>
  <c r="J18" i="3" s="1"/>
  <c r="L18" i="3" s="1"/>
  <c r="F18" i="3"/>
  <c r="I17" i="3"/>
  <c r="H17" i="3"/>
  <c r="J17" i="3" s="1"/>
  <c r="L17" i="3" s="1"/>
  <c r="F17" i="3"/>
  <c r="I16" i="3"/>
  <c r="H16" i="3"/>
  <c r="J16" i="3" s="1"/>
  <c r="L16" i="3" s="1"/>
  <c r="F16" i="3"/>
  <c r="I15" i="3"/>
  <c r="H15" i="3"/>
  <c r="J15" i="3" s="1"/>
  <c r="L15" i="3" s="1"/>
  <c r="F15" i="3"/>
  <c r="C15" i="3"/>
  <c r="I14" i="3"/>
  <c r="H14" i="3"/>
  <c r="J14" i="3" s="1"/>
  <c r="L14" i="3" s="1"/>
  <c r="F14" i="3"/>
  <c r="C14" i="3"/>
  <c r="I13" i="3"/>
  <c r="H13" i="3"/>
  <c r="J13" i="3" s="1"/>
  <c r="L13" i="3" s="1"/>
  <c r="F13" i="3"/>
  <c r="I12" i="3"/>
  <c r="H12" i="3"/>
  <c r="J12" i="3" s="1"/>
  <c r="L12" i="3" s="1"/>
  <c r="F12" i="3"/>
  <c r="I11" i="3"/>
  <c r="H11" i="3"/>
  <c r="F11" i="3"/>
  <c r="I10" i="3"/>
  <c r="H10" i="3"/>
  <c r="J10" i="3" s="1"/>
  <c r="L10" i="3" s="1"/>
  <c r="F10" i="3"/>
  <c r="I9" i="3"/>
  <c r="H9" i="3"/>
  <c r="F9" i="3"/>
  <c r="I8" i="3"/>
  <c r="H8" i="3"/>
  <c r="J8" i="3" s="1"/>
  <c r="L8" i="3" s="1"/>
  <c r="F8" i="3"/>
  <c r="I7" i="3"/>
  <c r="H7" i="3"/>
  <c r="F7" i="3"/>
  <c r="C6" i="3"/>
  <c r="H71" i="12"/>
  <c r="G71" i="12"/>
  <c r="I58" i="12"/>
  <c r="B15" i="12"/>
  <c r="B14" i="12"/>
  <c r="B13" i="12"/>
  <c r="B12" i="12"/>
  <c r="B11" i="12"/>
  <c r="B10" i="12"/>
  <c r="B9" i="12"/>
  <c r="C8" i="12"/>
  <c r="B8" i="12"/>
  <c r="B7" i="12"/>
  <c r="F81" i="30"/>
  <c r="E81" i="30" s="1"/>
  <c r="F87" i="30"/>
  <c r="E87" i="30" s="1"/>
  <c r="F16" i="30"/>
  <c r="E16" i="30" s="1"/>
  <c r="F17" i="26" s="1"/>
  <c r="I17" i="26" s="1"/>
  <c r="BD13" i="25" s="1"/>
  <c r="J7" i="3" l="1"/>
  <c r="L7" i="3" s="1"/>
  <c r="J9" i="3"/>
  <c r="L9" i="3" s="1"/>
  <c r="J11" i="3"/>
  <c r="L11" i="3" s="1"/>
  <c r="G11" i="19"/>
  <c r="I11" i="19"/>
  <c r="K11" i="19"/>
  <c r="M11" i="19"/>
  <c r="O11" i="19"/>
  <c r="Q11" i="19"/>
  <c r="S11" i="19"/>
  <c r="U11" i="19"/>
  <c r="W11" i="19"/>
  <c r="Y11" i="19"/>
  <c r="AA11" i="19"/>
  <c r="AC11" i="19"/>
  <c r="BA92" i="25"/>
  <c r="O22" i="28"/>
  <c r="N22" i="28" s="1"/>
  <c r="F21" i="29" s="1"/>
  <c r="O49" i="28"/>
  <c r="N49" i="28" s="1"/>
  <c r="BA120" i="25"/>
  <c r="BA118" i="25"/>
  <c r="O47" i="28"/>
  <c r="N47" i="28" s="1"/>
  <c r="M20" i="21"/>
  <c r="M21" i="21"/>
  <c r="M25" i="21"/>
  <c r="M26" i="21"/>
  <c r="BA124" i="25"/>
  <c r="BA127" i="25"/>
  <c r="BA98" i="25"/>
  <c r="O28" i="28"/>
  <c r="N28" i="28" s="1"/>
  <c r="F27" i="29" s="1"/>
  <c r="M28" i="21"/>
  <c r="F72" i="30"/>
  <c r="E72" i="30" s="1"/>
  <c r="F78" i="30"/>
  <c r="E78" i="30" s="1"/>
  <c r="F99" i="30"/>
  <c r="E99" i="30" s="1"/>
  <c r="E168" i="5"/>
  <c r="E23" i="5"/>
  <c r="F30" i="30"/>
  <c r="BD18" i="25" s="1"/>
  <c r="F110" i="30"/>
  <c r="E110" i="30" s="1"/>
  <c r="E131" i="5"/>
  <c r="E276" i="5"/>
  <c r="E18" i="5"/>
  <c r="B14" i="3" s="1"/>
  <c r="E408" i="5"/>
  <c r="E491" i="5"/>
  <c r="C38" i="6" s="1"/>
  <c r="E188" i="5"/>
  <c r="C27" i="6" s="1"/>
  <c r="F9" i="30"/>
  <c r="E9" i="30" s="1"/>
  <c r="F10" i="26" s="1"/>
  <c r="I10" i="26" s="1"/>
  <c r="G18" i="25" s="1"/>
  <c r="F82" i="30"/>
  <c r="E82" i="30" s="1"/>
  <c r="F77" i="30"/>
  <c r="E77" i="30" s="1"/>
  <c r="F93" i="30"/>
  <c r="E93" i="30" s="1"/>
  <c r="F46" i="30"/>
  <c r="E46" i="30" s="1"/>
  <c r="F47" i="26" s="1"/>
  <c r="I47" i="26" s="1"/>
  <c r="BD45" i="25" s="1"/>
  <c r="F41" i="30"/>
  <c r="E41" i="30" s="1"/>
  <c r="F42" i="26" s="1"/>
  <c r="I42" i="26" s="1"/>
  <c r="BC46" i="25" s="1"/>
  <c r="F122" i="30"/>
  <c r="E122" i="30" s="1"/>
  <c r="F100" i="30"/>
  <c r="E100" i="30" s="1"/>
  <c r="F63" i="30"/>
  <c r="E63" i="30" s="1"/>
  <c r="F94" i="30"/>
  <c r="E94" i="30" s="1"/>
  <c r="F45" i="30"/>
  <c r="E45" i="30" s="1"/>
  <c r="F46" i="26" s="1"/>
  <c r="I46" i="26" s="1"/>
  <c r="BD46" i="25" s="1"/>
  <c r="F17" i="30"/>
  <c r="E17" i="30" s="1"/>
  <c r="F18" i="26" s="1"/>
  <c r="I18" i="26" s="1"/>
  <c r="F62" i="30"/>
  <c r="E62" i="30" s="1"/>
  <c r="F13" i="30"/>
  <c r="E13" i="30" s="1"/>
  <c r="F14" i="26" s="1"/>
  <c r="I14" i="26" s="1"/>
  <c r="F101" i="30"/>
  <c r="E101" i="30" s="1"/>
  <c r="F135" i="30"/>
  <c r="E135" i="30" s="1"/>
  <c r="E355" i="5"/>
  <c r="E52" i="5"/>
  <c r="E486" i="5"/>
  <c r="B36" i="3" s="1"/>
  <c r="E403" i="5"/>
  <c r="F42" i="30"/>
  <c r="E42" i="30" s="1"/>
  <c r="F43" i="26" s="1"/>
  <c r="I43" i="26" s="1"/>
  <c r="BC45" i="25" s="1"/>
  <c r="F75" i="30"/>
  <c r="E75" i="30" s="1"/>
  <c r="F15" i="30"/>
  <c r="E15" i="30" s="1"/>
  <c r="C14" i="30" s="1"/>
  <c r="C15" i="26" s="1"/>
  <c r="E15" i="26" s="1"/>
  <c r="F36" i="30"/>
  <c r="E36" i="30" s="1"/>
  <c r="F37" i="26" s="1"/>
  <c r="I37" i="26" s="1"/>
  <c r="F66" i="30"/>
  <c r="E66" i="30" s="1"/>
  <c r="F20" i="30"/>
  <c r="E20" i="30" s="1"/>
  <c r="F21" i="26" s="1"/>
  <c r="I21" i="26" s="1"/>
  <c r="BD14" i="25" s="1"/>
  <c r="F26" i="30"/>
  <c r="BC17" i="25" s="1"/>
  <c r="F106" i="30"/>
  <c r="E106" i="30" s="1"/>
  <c r="E359" i="5"/>
  <c r="E221" i="5"/>
  <c r="E100" i="5"/>
  <c r="E258" i="5"/>
  <c r="B5" i="29"/>
  <c r="F54" i="30"/>
  <c r="E54" i="30" s="1"/>
  <c r="K11" i="28" s="1"/>
  <c r="M11" i="28" s="1"/>
  <c r="BA82" i="25" s="1"/>
  <c r="E256" i="5"/>
  <c r="E122" i="5"/>
  <c r="E466" i="5"/>
  <c r="E304" i="5"/>
  <c r="E124" i="5"/>
  <c r="E398" i="5"/>
  <c r="E30" i="5"/>
  <c r="E72" i="5"/>
  <c r="E106" i="5"/>
  <c r="E147" i="5"/>
  <c r="E342" i="5"/>
  <c r="E152" i="5"/>
  <c r="E301" i="5"/>
  <c r="E452" i="5"/>
  <c r="E222" i="5"/>
  <c r="E461" i="5"/>
  <c r="E454" i="5"/>
  <c r="E236" i="5"/>
  <c r="E87" i="5"/>
  <c r="E451" i="5"/>
  <c r="E289" i="5"/>
  <c r="E116" i="5"/>
  <c r="E412" i="5"/>
  <c r="E32" i="5"/>
  <c r="E74" i="5"/>
  <c r="E110" i="5"/>
  <c r="E177" i="5"/>
  <c r="E379" i="5"/>
  <c r="E180" i="5"/>
  <c r="E341" i="5"/>
  <c r="E484" i="5"/>
  <c r="E287" i="5"/>
  <c r="E396" i="5"/>
  <c r="E200" i="5"/>
  <c r="E47" i="5"/>
  <c r="E365" i="5"/>
  <c r="E233" i="5"/>
  <c r="E33" i="5"/>
  <c r="E483" i="5"/>
  <c r="E50" i="5"/>
  <c r="E94" i="5"/>
  <c r="E123" i="5"/>
  <c r="E237" i="5"/>
  <c r="E450" i="5"/>
  <c r="E229" i="5"/>
  <c r="E386" i="5"/>
  <c r="E171" i="5"/>
  <c r="F35" i="30"/>
  <c r="E35" i="30" s="1"/>
  <c r="F36" i="26" s="1"/>
  <c r="I36" i="26" s="1"/>
  <c r="F67" i="30"/>
  <c r="E67" i="30" s="1"/>
  <c r="F90" i="30"/>
  <c r="E90" i="30" s="1"/>
  <c r="F38" i="30"/>
  <c r="E38" i="30" s="1"/>
  <c r="F39" i="26" s="1"/>
  <c r="I39" i="26" s="1"/>
  <c r="F7" i="30"/>
  <c r="E7" i="30" s="1"/>
  <c r="F8" i="26" s="1"/>
  <c r="I8" i="26" s="1"/>
  <c r="G16" i="25" s="1"/>
  <c r="F44" i="30"/>
  <c r="E44" i="30" s="1"/>
  <c r="F45" i="26" s="1"/>
  <c r="I45" i="26" s="1"/>
  <c r="BD47" i="25" s="1"/>
  <c r="F5" i="30"/>
  <c r="E5" i="30" s="1"/>
  <c r="F6" i="26" s="1"/>
  <c r="I6" i="26" s="1"/>
  <c r="G14" i="25" s="1"/>
  <c r="F27" i="30"/>
  <c r="BD17" i="25" s="1"/>
  <c r="F91" i="30"/>
  <c r="E91" i="30" s="1"/>
  <c r="F123" i="30"/>
  <c r="E123" i="30" s="1"/>
  <c r="F126" i="30"/>
  <c r="E126" i="30" s="1"/>
  <c r="E30" i="30"/>
  <c r="F31" i="26" s="1"/>
  <c r="I31" i="26" s="1"/>
  <c r="F14" i="30"/>
  <c r="E14" i="30" s="1"/>
  <c r="F15" i="26" s="1"/>
  <c r="I15" i="26" s="1"/>
  <c r="BC13" i="25" s="1"/>
  <c r="F73" i="30"/>
  <c r="E73" i="30" s="1"/>
  <c r="F88" i="30"/>
  <c r="E88" i="30" s="1"/>
  <c r="F23" i="30"/>
  <c r="E23" i="30" s="1"/>
  <c r="F24" i="26" s="1"/>
  <c r="I24" i="26" s="1"/>
  <c r="F68" i="30"/>
  <c r="E68" i="30" s="1"/>
  <c r="F79" i="30"/>
  <c r="E79" i="30" s="1"/>
  <c r="F28" i="30"/>
  <c r="E28" i="30" s="1"/>
  <c r="F29" i="26" s="1"/>
  <c r="BF18" i="25" s="1"/>
  <c r="F95" i="30"/>
  <c r="E95" i="30" s="1"/>
  <c r="F33" i="30"/>
  <c r="E33" i="30" s="1"/>
  <c r="F34" i="26" s="1"/>
  <c r="I34" i="26" s="1"/>
  <c r="F19" i="30"/>
  <c r="E19" i="30" s="1"/>
  <c r="F20" i="26" s="1"/>
  <c r="I20" i="26" s="1"/>
  <c r="F48" i="30"/>
  <c r="E48" i="30" s="1"/>
  <c r="F49" i="26" s="1"/>
  <c r="I49" i="26" s="1"/>
  <c r="BC62" i="25" s="1"/>
  <c r="F130" i="30"/>
  <c r="E130" i="30" s="1"/>
  <c r="F133" i="30"/>
  <c r="E133" i="30" s="1"/>
  <c r="F107" i="30"/>
  <c r="E107" i="30" s="1"/>
  <c r="BA121" i="25"/>
  <c r="O54" i="28"/>
  <c r="N54" i="28" s="1"/>
  <c r="BA101" i="25"/>
  <c r="O18" i="28"/>
  <c r="N18" i="28" s="1"/>
  <c r="F17" i="29" s="1"/>
  <c r="E77" i="5"/>
  <c r="E488" i="5"/>
  <c r="B37" i="3" s="1"/>
  <c r="D3" i="6"/>
  <c r="D15" i="6" s="1"/>
  <c r="C16" i="3" s="1"/>
  <c r="C13" i="12" s="1"/>
  <c r="E457" i="5"/>
  <c r="E389" i="5"/>
  <c r="E332" i="5"/>
  <c r="E279" i="5"/>
  <c r="C34" i="6" s="1"/>
  <c r="E218" i="5"/>
  <c r="E163" i="5"/>
  <c r="B26" i="3" s="1"/>
  <c r="E447" i="5"/>
  <c r="E375" i="5"/>
  <c r="E293" i="5"/>
  <c r="E223" i="5"/>
  <c r="E19" i="5"/>
  <c r="C14" i="6" s="1"/>
  <c r="E428" i="5"/>
  <c r="E335" i="5"/>
  <c r="E230" i="5"/>
  <c r="E141" i="5"/>
  <c r="E121" i="5"/>
  <c r="E105" i="5"/>
  <c r="E90" i="5"/>
  <c r="E64" i="5"/>
  <c r="E42" i="5"/>
  <c r="E22" i="5"/>
  <c r="E455" i="5"/>
  <c r="E371" i="5"/>
  <c r="E65" i="5"/>
  <c r="E153" i="5"/>
  <c r="E255" i="5"/>
  <c r="E328" i="5"/>
  <c r="E393" i="5"/>
  <c r="E3" i="5"/>
  <c r="E55" i="5"/>
  <c r="E130" i="5"/>
  <c r="E203" i="5"/>
  <c r="E271" i="5"/>
  <c r="E405" i="5"/>
  <c r="E144" i="5"/>
  <c r="E485" i="5"/>
  <c r="C35" i="6" s="1"/>
  <c r="E437" i="5"/>
  <c r="E369" i="5"/>
  <c r="E310" i="5"/>
  <c r="E257" i="5"/>
  <c r="E192" i="5"/>
  <c r="E490" i="5"/>
  <c r="B38" i="3" s="1"/>
  <c r="E420" i="5"/>
  <c r="E346" i="5"/>
  <c r="E263" i="5"/>
  <c r="E194" i="5"/>
  <c r="E492" i="5"/>
  <c r="B39" i="3" s="1"/>
  <c r="E399" i="5"/>
  <c r="E294" i="5"/>
  <c r="E190" i="5"/>
  <c r="E133" i="5"/>
  <c r="E113" i="5"/>
  <c r="E101" i="5"/>
  <c r="E82" i="5"/>
  <c r="E60" i="5"/>
  <c r="E40" i="5"/>
  <c r="E20" i="5"/>
  <c r="B15" i="3" s="1"/>
  <c r="E440" i="5"/>
  <c r="E362" i="5"/>
  <c r="E73" i="5"/>
  <c r="E183" i="5"/>
  <c r="E264" i="5"/>
  <c r="E338" i="5"/>
  <c r="E394" i="5"/>
  <c r="E13" i="5"/>
  <c r="E79" i="5"/>
  <c r="E156" i="5"/>
  <c r="E224" i="5"/>
  <c r="E348" i="5"/>
  <c r="E439" i="5"/>
  <c r="E316" i="5"/>
  <c r="E315" i="5"/>
  <c r="E297" i="5"/>
  <c r="E162" i="5"/>
  <c r="C25" i="6" s="1"/>
  <c r="E160" i="5"/>
  <c r="E425" i="5"/>
  <c r="E364" i="5"/>
  <c r="E306" i="5"/>
  <c r="E244" i="5"/>
  <c r="E45" i="5"/>
  <c r="BA109" i="25"/>
  <c r="BA110" i="25"/>
  <c r="O19" i="28"/>
  <c r="N19" i="28" s="1"/>
  <c r="F18" i="29" s="1"/>
  <c r="BA96" i="25"/>
  <c r="BA102" i="25"/>
  <c r="O31" i="28"/>
  <c r="N31" i="28" s="1"/>
  <c r="F29" i="29" s="1"/>
  <c r="BB89" i="25"/>
  <c r="O20" i="28"/>
  <c r="N20" i="28" s="1"/>
  <c r="F19" i="29" s="1"/>
  <c r="BA126" i="25"/>
  <c r="BA122" i="25"/>
  <c r="E17" i="5"/>
  <c r="C13" i="6" s="1"/>
  <c r="D15" i="19"/>
  <c r="E9" i="19"/>
  <c r="F18" i="19" s="1"/>
  <c r="E475" i="5"/>
  <c r="E418" i="5"/>
  <c r="E344" i="5"/>
  <c r="E326" i="5"/>
  <c r="E303" i="5"/>
  <c r="E284" i="5"/>
  <c r="E273" i="5"/>
  <c r="E259" i="5"/>
  <c r="E250" i="5"/>
  <c r="E169" i="5"/>
  <c r="E142" i="5"/>
  <c r="E83" i="5"/>
  <c r="E69" i="5"/>
  <c r="E489" i="5"/>
  <c r="C37" i="6" s="1"/>
  <c r="E473" i="5"/>
  <c r="E453" i="5"/>
  <c r="E429" i="5"/>
  <c r="E407" i="5"/>
  <c r="E381" i="5"/>
  <c r="E356" i="5"/>
  <c r="E336" i="5"/>
  <c r="E318" i="5"/>
  <c r="E296" i="5"/>
  <c r="E274" i="5"/>
  <c r="E253" i="5"/>
  <c r="C32" i="6" s="1"/>
  <c r="E227" i="5"/>
  <c r="C30" i="6" s="1"/>
  <c r="E205" i="5"/>
  <c r="E186" i="5"/>
  <c r="E167" i="5"/>
  <c r="E154" i="5"/>
  <c r="E468" i="5"/>
  <c r="E442" i="5"/>
  <c r="E410" i="5"/>
  <c r="E391" i="5"/>
  <c r="E363" i="5"/>
  <c r="E331" i="5"/>
  <c r="E298" i="5"/>
  <c r="E275" i="5"/>
  <c r="E241" i="5"/>
  <c r="B32" i="3" s="1"/>
  <c r="E217" i="5"/>
  <c r="E189" i="5"/>
  <c r="B28" i="3" s="1"/>
  <c r="E157" i="5"/>
  <c r="E12" i="5"/>
  <c r="B13" i="3" s="1"/>
  <c r="E478" i="5"/>
  <c r="E435" i="5"/>
  <c r="E404" i="5"/>
  <c r="E366" i="5"/>
  <c r="E323" i="5"/>
  <c r="E285" i="5"/>
  <c r="E254" i="5"/>
  <c r="B33" i="3" s="1"/>
  <c r="E204" i="5"/>
  <c r="E172" i="5"/>
  <c r="E145" i="5"/>
  <c r="E135" i="5"/>
  <c r="E127" i="5"/>
  <c r="E119" i="5"/>
  <c r="E111" i="5"/>
  <c r="E107" i="5"/>
  <c r="E103" i="5"/>
  <c r="E99" i="5"/>
  <c r="E92" i="5"/>
  <c r="E84" i="5"/>
  <c r="E78" i="5"/>
  <c r="E70" i="5"/>
  <c r="E62" i="5"/>
  <c r="E54" i="5"/>
  <c r="E46" i="5"/>
  <c r="E38" i="5"/>
  <c r="E24" i="5"/>
  <c r="E10" i="5"/>
  <c r="E476" i="5"/>
  <c r="E448" i="5"/>
  <c r="E419" i="5"/>
  <c r="E384" i="5"/>
  <c r="E5" i="5"/>
  <c r="E25" i="5"/>
  <c r="E57" i="5"/>
  <c r="E89" i="5"/>
  <c r="E132" i="5"/>
  <c r="E166" i="5"/>
  <c r="E210" i="5"/>
  <c r="E267" i="5"/>
  <c r="B34" i="3" s="1"/>
  <c r="E472" i="5"/>
  <c r="E390" i="5"/>
  <c r="E242" i="5"/>
  <c r="E238" i="5"/>
  <c r="E181" i="5"/>
  <c r="E159" i="5"/>
  <c r="E120" i="5"/>
  <c r="E21" i="5"/>
  <c r="E9" i="5"/>
  <c r="E477" i="5"/>
  <c r="E445" i="5"/>
  <c r="E421" i="5"/>
  <c r="E385" i="5"/>
  <c r="E351" i="5"/>
  <c r="E325" i="5"/>
  <c r="E302" i="5"/>
  <c r="E270" i="5"/>
  <c r="E240" i="5"/>
  <c r="C31" i="6" s="1"/>
  <c r="E209" i="5"/>
  <c r="E178" i="5"/>
  <c r="E161" i="5"/>
  <c r="E474" i="5"/>
  <c r="E431" i="5"/>
  <c r="E402" i="5"/>
  <c r="E370" i="5"/>
  <c r="E327" i="5"/>
  <c r="E281" i="5"/>
  <c r="E251" i="5"/>
  <c r="E211" i="5"/>
  <c r="E175" i="5"/>
  <c r="C26" i="6" s="1"/>
  <c r="E15" i="5"/>
  <c r="E464" i="5"/>
  <c r="E422" i="5"/>
  <c r="E372" i="5"/>
  <c r="E319" i="5"/>
  <c r="E265" i="5"/>
  <c r="E220" i="5"/>
  <c r="E164" i="5"/>
  <c r="E139" i="5"/>
  <c r="E129" i="5"/>
  <c r="E117" i="5"/>
  <c r="E109" i="5"/>
  <c r="E104" i="5"/>
  <c r="E98" i="5"/>
  <c r="E88" i="5"/>
  <c r="E80" i="5"/>
  <c r="E68" i="5"/>
  <c r="E58" i="5"/>
  <c r="E48" i="5"/>
  <c r="E36" i="5"/>
  <c r="E28" i="5"/>
  <c r="E14" i="5"/>
  <c r="E470" i="5"/>
  <c r="E434" i="5"/>
  <c r="E392" i="5"/>
  <c r="E41" i="5"/>
  <c r="E81" i="5"/>
  <c r="E140" i="5"/>
  <c r="E191" i="5"/>
  <c r="E239" i="5"/>
  <c r="E277" i="5"/>
  <c r="E313" i="5"/>
  <c r="E345" i="5"/>
  <c r="E368" i="5"/>
  <c r="E423" i="5"/>
  <c r="E480" i="5"/>
  <c r="E31" i="5"/>
  <c r="E63" i="5"/>
  <c r="E95" i="5"/>
  <c r="E138" i="5"/>
  <c r="E176" i="5"/>
  <c r="B27" i="3" s="1"/>
  <c r="E215" i="5"/>
  <c r="B30" i="3" s="1"/>
  <c r="J11" i="12" s="1"/>
  <c r="E247" i="5"/>
  <c r="E282" i="5"/>
  <c r="E374" i="5"/>
  <c r="E411" i="5"/>
  <c r="E467" i="5"/>
  <c r="E444" i="5"/>
  <c r="E406" i="5"/>
  <c r="E382" i="5"/>
  <c r="E354" i="5"/>
  <c r="E350" i="5"/>
  <c r="E291" i="5"/>
  <c r="E232" i="5"/>
  <c r="E216" i="5"/>
  <c r="E208" i="5"/>
  <c r="E195" i="5"/>
  <c r="E179" i="5"/>
  <c r="E53" i="5"/>
  <c r="E35" i="5"/>
  <c r="E469" i="5"/>
  <c r="E441" i="5"/>
  <c r="E413" i="5"/>
  <c r="E373" i="5"/>
  <c r="E347" i="5"/>
  <c r="E322" i="5"/>
  <c r="E292" i="5"/>
  <c r="E261" i="5"/>
  <c r="E235" i="5"/>
  <c r="E201" i="5"/>
  <c r="C28" i="6" s="1"/>
  <c r="E174" i="5"/>
  <c r="E158" i="5"/>
  <c r="E463" i="5"/>
  <c r="E426" i="5"/>
  <c r="E395" i="5"/>
  <c r="E353" i="5"/>
  <c r="E317" i="5"/>
  <c r="E278" i="5"/>
  <c r="E234" i="5"/>
  <c r="E199" i="5"/>
  <c r="E170" i="5"/>
  <c r="E8" i="5"/>
  <c r="E456" i="5"/>
  <c r="E409" i="5"/>
  <c r="E349" i="5"/>
  <c r="E311" i="5"/>
  <c r="E260" i="5"/>
  <c r="E197" i="5"/>
  <c r="E149" i="5"/>
  <c r="E137" i="5"/>
  <c r="E125" i="5"/>
  <c r="E115" i="5"/>
  <c r="E108" i="5"/>
  <c r="E102" i="5"/>
  <c r="E96" i="5"/>
  <c r="E86" i="5"/>
  <c r="E76" i="5"/>
  <c r="E66" i="5"/>
  <c r="E56" i="5"/>
  <c r="E44" i="5"/>
  <c r="E34" i="5"/>
  <c r="E26" i="5"/>
  <c r="F2" i="26"/>
  <c r="E462" i="5"/>
  <c r="E427" i="5"/>
  <c r="E378" i="5"/>
  <c r="E6" i="5"/>
  <c r="E49" i="5"/>
  <c r="E97" i="5"/>
  <c r="E148" i="5"/>
  <c r="E202" i="5"/>
  <c r="B29" i="3" s="1"/>
  <c r="E243" i="5"/>
  <c r="E280" i="5"/>
  <c r="B35" i="3" s="1"/>
  <c r="E321" i="5"/>
  <c r="E352" i="5"/>
  <c r="E383" i="5"/>
  <c r="E438" i="5"/>
  <c r="E7" i="5"/>
  <c r="E39" i="5"/>
  <c r="E71" i="5"/>
  <c r="E114" i="5"/>
  <c r="E146" i="5"/>
  <c r="E193" i="5"/>
  <c r="E252" i="5"/>
  <c r="E290" i="5"/>
  <c r="E388" i="5"/>
  <c r="E424" i="5"/>
  <c r="E482" i="5"/>
  <c r="E67" i="5"/>
  <c r="E93" i="5"/>
  <c r="E333" i="5"/>
  <c r="E430" i="5"/>
  <c r="BA86" i="25"/>
  <c r="O16" i="28"/>
  <c r="N16" i="28" s="1"/>
  <c r="F15" i="29" s="1"/>
  <c r="F57" i="30"/>
  <c r="E57" i="30" s="1"/>
  <c r="K15" i="28" s="1"/>
  <c r="M15" i="28" s="1"/>
  <c r="F52" i="30"/>
  <c r="E52" i="30" s="1"/>
  <c r="K9" i="28" s="1"/>
  <c r="M9" i="28" s="1"/>
  <c r="O9" i="28" s="1"/>
  <c r="N9" i="28" s="1"/>
  <c r="F9" i="29" s="1"/>
  <c r="F56" i="30"/>
  <c r="E56" i="30" s="1"/>
  <c r="K14" i="28" s="1"/>
  <c r="M14" i="28" s="1"/>
  <c r="O14" i="28" s="1"/>
  <c r="N14" i="28" s="1"/>
  <c r="F13" i="29" s="1"/>
  <c r="F59" i="30"/>
  <c r="E59" i="30" s="1"/>
  <c r="K17" i="28" s="1"/>
  <c r="M17" i="28" s="1"/>
  <c r="BA87" i="25" s="1"/>
  <c r="F55" i="30"/>
  <c r="E55" i="30" s="1"/>
  <c r="K12" i="28" s="1"/>
  <c r="M12" i="28" s="1"/>
  <c r="O12" i="28" s="1"/>
  <c r="N12" i="28" s="1"/>
  <c r="F12" i="29" s="1"/>
  <c r="F141" i="30"/>
  <c r="E141" i="30" s="1"/>
  <c r="F132" i="30"/>
  <c r="E132" i="30" s="1"/>
  <c r="F116" i="30"/>
  <c r="E116" i="30" s="1"/>
  <c r="F111" i="30"/>
  <c r="E111" i="30" s="1"/>
  <c r="F121" i="30"/>
  <c r="E121" i="30" s="1"/>
  <c r="F120" i="30"/>
  <c r="E120" i="30" s="1"/>
  <c r="F3" i="30"/>
  <c r="E3" i="30" s="1"/>
  <c r="F4" i="26" s="1"/>
  <c r="I4" i="26" s="1"/>
  <c r="G12" i="25" s="1"/>
  <c r="F125" i="30"/>
  <c r="E125" i="30" s="1"/>
  <c r="F131" i="30"/>
  <c r="E131" i="30" s="1"/>
  <c r="F109" i="30"/>
  <c r="E109" i="30" s="1"/>
  <c r="F102" i="30"/>
  <c r="E102" i="30" s="1"/>
  <c r="F31" i="30"/>
  <c r="E31" i="30" s="1"/>
  <c r="F32" i="26" s="1"/>
  <c r="I32" i="26" s="1"/>
  <c r="F70" i="30"/>
  <c r="E70" i="30" s="1"/>
  <c r="F34" i="30"/>
  <c r="E34" i="30" s="1"/>
  <c r="F35" i="26" s="1"/>
  <c r="I35" i="26" s="1"/>
  <c r="F49" i="30"/>
  <c r="E49" i="30" s="1"/>
  <c r="F50" i="26" s="1"/>
  <c r="I50" i="26" s="1"/>
  <c r="BC63" i="25" s="1"/>
  <c r="F10" i="30"/>
  <c r="E10" i="30" s="1"/>
  <c r="F11" i="26" s="1"/>
  <c r="I11" i="26" s="1"/>
  <c r="G19" i="25" s="1"/>
  <c r="F43" i="30"/>
  <c r="E43" i="30" s="1"/>
  <c r="F44" i="26" s="1"/>
  <c r="I44" i="26" s="1"/>
  <c r="BD48" i="25" s="1"/>
  <c r="F11" i="30"/>
  <c r="E11" i="30" s="1"/>
  <c r="F12" i="26" s="1"/>
  <c r="I12" i="26" s="1"/>
  <c r="G20" i="25" s="1"/>
  <c r="F85" i="30"/>
  <c r="E85" i="30" s="1"/>
  <c r="F74" i="30"/>
  <c r="E74" i="30" s="1"/>
  <c r="F37" i="30"/>
  <c r="E37" i="30" s="1"/>
  <c r="F38" i="26" s="1"/>
  <c r="I38" i="26" s="1"/>
  <c r="F40" i="30"/>
  <c r="E40" i="30" s="1"/>
  <c r="F41" i="26" s="1"/>
  <c r="I41" i="26" s="1"/>
  <c r="BC47" i="25" s="1"/>
  <c r="F32" i="30"/>
  <c r="E32" i="30" s="1"/>
  <c r="F33" i="26" s="1"/>
  <c r="I33" i="26" s="1"/>
  <c r="F18" i="30"/>
  <c r="E18" i="30" s="1"/>
  <c r="F19" i="26" s="1"/>
  <c r="I19" i="26" s="1"/>
  <c r="BC14" i="25" s="1"/>
  <c r="F92" i="30"/>
  <c r="E92" i="30" s="1"/>
  <c r="F86" i="30"/>
  <c r="E86" i="30" s="1"/>
  <c r="F80" i="30"/>
  <c r="E80" i="30" s="1"/>
  <c r="F69" i="30"/>
  <c r="E69" i="30" s="1"/>
  <c r="F61" i="30"/>
  <c r="E61" i="30" s="1"/>
  <c r="F39" i="30"/>
  <c r="E39" i="30" s="1"/>
  <c r="F40" i="26" s="1"/>
  <c r="I40" i="26" s="1"/>
  <c r="BC48" i="25" s="1"/>
  <c r="F50" i="30"/>
  <c r="E50" i="30" s="1"/>
  <c r="F51" i="26" s="1"/>
  <c r="I51" i="26" s="1"/>
  <c r="BC64" i="25" s="1"/>
  <c r="F53" i="30"/>
  <c r="E53" i="30" s="1"/>
  <c r="K10" i="28" s="1"/>
  <c r="M10" i="28" s="1"/>
  <c r="O10" i="28" s="1"/>
  <c r="N10" i="28" s="1"/>
  <c r="F10" i="29" s="1"/>
  <c r="F51" i="30"/>
  <c r="E51" i="30" s="1"/>
  <c r="K8" i="28" s="1"/>
  <c r="M8" i="28" s="1"/>
  <c r="BA79" i="25" s="1"/>
  <c r="F138" i="30"/>
  <c r="E138" i="30" s="1"/>
  <c r="F124" i="30"/>
  <c r="E124" i="30" s="1"/>
  <c r="F103" i="30"/>
  <c r="E103" i="30" s="1"/>
  <c r="F140" i="30"/>
  <c r="E140" i="30" s="1"/>
  <c r="F104" i="30"/>
  <c r="E104" i="30" s="1"/>
  <c r="F115" i="30"/>
  <c r="E115" i="30" s="1"/>
  <c r="F139" i="30"/>
  <c r="E139" i="30" s="1"/>
  <c r="F129" i="30"/>
  <c r="E129" i="30" s="1"/>
  <c r="B11" i="25"/>
  <c r="F119" i="30"/>
  <c r="E119" i="30" s="1"/>
  <c r="F134" i="30"/>
  <c r="E134" i="30" s="1"/>
  <c r="F118" i="30"/>
  <c r="E118" i="30" s="1"/>
  <c r="F108" i="30"/>
  <c r="E108" i="30" s="1"/>
  <c r="F105" i="30"/>
  <c r="E105" i="30" s="1"/>
  <c r="F114" i="30"/>
  <c r="E114" i="30" s="1"/>
  <c r="F137" i="30"/>
  <c r="E137" i="30" s="1"/>
  <c r="F136" i="30"/>
  <c r="E136" i="30" s="1"/>
  <c r="F117" i="30"/>
  <c r="E117" i="30" s="1"/>
  <c r="E2" i="30"/>
  <c r="C128" i="30" s="1"/>
  <c r="F8" i="30"/>
  <c r="E8" i="30" s="1"/>
  <c r="F9" i="26" s="1"/>
  <c r="I9" i="26" s="1"/>
  <c r="G17" i="25" s="1"/>
  <c r="F24" i="30"/>
  <c r="E24" i="30" s="1"/>
  <c r="F25" i="26" s="1"/>
  <c r="I25" i="26" s="1"/>
  <c r="F60" i="30"/>
  <c r="E60" i="30" s="1"/>
  <c r="F83" i="30"/>
  <c r="E83" i="30" s="1"/>
  <c r="F64" i="30"/>
  <c r="E64" i="30" s="1"/>
  <c r="F89" i="30"/>
  <c r="E89" i="30" s="1"/>
  <c r="F22" i="30"/>
  <c r="E22" i="30" s="1"/>
  <c r="F23" i="26" s="1"/>
  <c r="I23" i="26" s="1"/>
  <c r="F6" i="30"/>
  <c r="E6" i="30" s="1"/>
  <c r="F7" i="26" s="1"/>
  <c r="I7" i="26" s="1"/>
  <c r="G15" i="25" s="1"/>
  <c r="F21" i="30"/>
  <c r="E21" i="30" s="1"/>
  <c r="C20" i="30" s="1"/>
  <c r="C21" i="26" s="1"/>
  <c r="E21" i="26" s="1"/>
  <c r="F25" i="30"/>
  <c r="F4" i="30"/>
  <c r="E4" i="30" s="1"/>
  <c r="F5" i="26" s="1"/>
  <c r="I5" i="26" s="1"/>
  <c r="G13" i="25" s="1"/>
  <c r="F84" i="30"/>
  <c r="E84" i="30" s="1"/>
  <c r="F76" i="30"/>
  <c r="E76" i="30" s="1"/>
  <c r="F71" i="30"/>
  <c r="E71" i="30" s="1"/>
  <c r="F65" i="30"/>
  <c r="E65" i="30" s="1"/>
  <c r="F12" i="30"/>
  <c r="E12" i="30" s="1"/>
  <c r="F13" i="26" s="1"/>
  <c r="I13" i="26" s="1"/>
  <c r="F29" i="30"/>
  <c r="F47" i="30"/>
  <c r="E47" i="30" s="1"/>
  <c r="F48" i="26" s="1"/>
  <c r="I48" i="26" s="1"/>
  <c r="BC61" i="25" s="1"/>
  <c r="E487" i="5"/>
  <c r="C36" i="6" s="1"/>
  <c r="E446" i="5"/>
  <c r="E416" i="5"/>
  <c r="E367" i="5"/>
  <c r="E361" i="5"/>
  <c r="E334" i="5"/>
  <c r="E324" i="5"/>
  <c r="E309" i="5"/>
  <c r="E272" i="5"/>
  <c r="E262" i="5"/>
  <c r="E228" i="5"/>
  <c r="B31" i="3" s="1"/>
  <c r="E219" i="5"/>
  <c r="E213" i="5"/>
  <c r="E187" i="5"/>
  <c r="D27" i="6" s="1"/>
  <c r="C28" i="3" s="1"/>
  <c r="E136" i="5"/>
  <c r="E126" i="5"/>
  <c r="E112" i="5"/>
  <c r="E61" i="5"/>
  <c r="E51" i="5"/>
  <c r="E37" i="5"/>
  <c r="E11" i="5"/>
  <c r="C12" i="6" s="1"/>
  <c r="E493" i="5"/>
  <c r="D40" i="6" s="1"/>
  <c r="C41" i="3" s="1"/>
  <c r="E481" i="5"/>
  <c r="E465" i="5"/>
  <c r="E449" i="5"/>
  <c r="E433" i="5"/>
  <c r="E417" i="5"/>
  <c r="E397" i="5"/>
  <c r="E377" i="5"/>
  <c r="E360" i="5"/>
  <c r="E343" i="5"/>
  <c r="E329" i="5"/>
  <c r="E314" i="5"/>
  <c r="E299" i="5"/>
  <c r="E283" i="5"/>
  <c r="E266" i="5"/>
  <c r="C33" i="6" s="1"/>
  <c r="E248" i="5"/>
  <c r="E231" i="5"/>
  <c r="E214" i="5"/>
  <c r="C29" i="6" s="1"/>
  <c r="E196" i="5"/>
  <c r="E182" i="5"/>
  <c r="E150" i="5"/>
  <c r="E479" i="5"/>
  <c r="E458" i="5"/>
  <c r="E436" i="5"/>
  <c r="E415" i="5"/>
  <c r="E400" i="5"/>
  <c r="E380" i="5"/>
  <c r="E358" i="5"/>
  <c r="E337" i="5"/>
  <c r="E312" i="5"/>
  <c r="E286" i="5"/>
  <c r="E269" i="5"/>
  <c r="E246" i="5"/>
  <c r="E226" i="5"/>
  <c r="E206" i="5"/>
  <c r="E185" i="5"/>
  <c r="E165" i="5"/>
  <c r="E4" i="5"/>
  <c r="E471" i="5"/>
  <c r="E443" i="5"/>
  <c r="E414" i="5"/>
  <c r="E387" i="5"/>
  <c r="E357" i="5"/>
  <c r="E330" i="5"/>
  <c r="E305" i="5"/>
  <c r="E268" i="5"/>
  <c r="E245" i="5"/>
  <c r="E212" i="5"/>
  <c r="E184" i="5"/>
  <c r="E155" i="5"/>
  <c r="E143" i="5"/>
  <c r="E16" i="5"/>
  <c r="E29" i="5"/>
  <c r="E85" i="5"/>
  <c r="E128" i="5"/>
  <c r="E295" i="5"/>
  <c r="E300" i="5"/>
  <c r="E459" i="5"/>
  <c r="E10" i="19"/>
  <c r="F19" i="19" s="1"/>
  <c r="E5" i="19"/>
  <c r="E19" i="19" s="1"/>
  <c r="E11" i="19"/>
  <c r="F20" i="19" s="1"/>
  <c r="E4" i="19"/>
  <c r="E18" i="19" s="1"/>
  <c r="E3" i="19"/>
  <c r="E17" i="19" s="1"/>
  <c r="E12" i="19"/>
  <c r="F21" i="19" s="1"/>
  <c r="E7" i="19"/>
  <c r="E21" i="19" s="1"/>
  <c r="E6" i="19"/>
  <c r="E20" i="19" s="1"/>
  <c r="E27" i="5"/>
  <c r="E43" i="5"/>
  <c r="E59" i="5"/>
  <c r="E75" i="5"/>
  <c r="E91" i="5"/>
  <c r="E118" i="5"/>
  <c r="E134" i="5"/>
  <c r="E151" i="5"/>
  <c r="E173" i="5"/>
  <c r="E198" i="5"/>
  <c r="E207" i="5"/>
  <c r="E225" i="5"/>
  <c r="E249" i="5"/>
  <c r="E288" i="5"/>
  <c r="E307" i="5"/>
  <c r="E308" i="5"/>
  <c r="E320" i="5"/>
  <c r="E340" i="5"/>
  <c r="E376" i="5"/>
  <c r="E401" i="5"/>
  <c r="E432" i="5"/>
  <c r="E460" i="5"/>
  <c r="O11" i="28" l="1"/>
  <c r="N11" i="28" s="1"/>
  <c r="F11" i="29" s="1"/>
  <c r="F16" i="26"/>
  <c r="I16" i="26" s="1"/>
  <c r="BD21" i="25"/>
  <c r="D22" i="6"/>
  <c r="C23" i="3" s="1"/>
  <c r="C15" i="12" s="1"/>
  <c r="E26" i="30"/>
  <c r="F27" i="26" s="1"/>
  <c r="I27" i="26" s="1"/>
  <c r="BA81" i="25"/>
  <c r="I29" i="26"/>
  <c r="C18" i="30"/>
  <c r="C19" i="26" s="1"/>
  <c r="E19" i="26" s="1"/>
  <c r="C16" i="30"/>
  <c r="C17" i="26" s="1"/>
  <c r="E17" i="26" s="1"/>
  <c r="D36" i="6"/>
  <c r="C37" i="3" s="1"/>
  <c r="D38" i="6"/>
  <c r="C39" i="3" s="1"/>
  <c r="D28" i="6"/>
  <c r="C29" i="3" s="1"/>
  <c r="E27" i="30"/>
  <c r="F28" i="26" s="1"/>
  <c r="I28" i="26" s="1"/>
  <c r="O17" i="28"/>
  <c r="N17" i="28" s="1"/>
  <c r="F16" i="29" s="1"/>
  <c r="D20" i="6"/>
  <c r="C21" i="3" s="1"/>
  <c r="D8" i="6"/>
  <c r="C9" i="3" s="1"/>
  <c r="D26" i="6"/>
  <c r="C27" i="3" s="1"/>
  <c r="D7" i="6"/>
  <c r="C8" i="3" s="1"/>
  <c r="C10" i="12" s="1"/>
  <c r="BE18" i="25"/>
  <c r="D13" i="6"/>
  <c r="D34" i="6"/>
  <c r="C35" i="3" s="1"/>
  <c r="D31" i="6"/>
  <c r="C32" i="3" s="1"/>
  <c r="D19" i="6"/>
  <c r="C20" i="3" s="1"/>
  <c r="D14" i="6"/>
  <c r="D21" i="6"/>
  <c r="C22" i="3" s="1"/>
  <c r="D33" i="6"/>
  <c r="C34" i="3" s="1"/>
  <c r="D29" i="6"/>
  <c r="C30" i="3" s="1"/>
  <c r="K11" i="12" s="1"/>
  <c r="D10" i="6"/>
  <c r="C11" i="3" s="1"/>
  <c r="C11" i="12" s="1"/>
  <c r="D17" i="6"/>
  <c r="C18" i="3" s="1"/>
  <c r="D35" i="6"/>
  <c r="C36" i="3" s="1"/>
  <c r="D37" i="6"/>
  <c r="C38" i="3" s="1"/>
  <c r="D16" i="6"/>
  <c r="C17" i="3" s="1"/>
  <c r="D24" i="6"/>
  <c r="C25" i="3" s="1"/>
  <c r="D5" i="6"/>
  <c r="D9" i="6"/>
  <c r="C10" i="3" s="1"/>
  <c r="D25" i="6"/>
  <c r="C26" i="3" s="1"/>
  <c r="D6" i="6"/>
  <c r="C7" i="3" s="1"/>
  <c r="C9" i="12" s="1"/>
  <c r="D30" i="6"/>
  <c r="C31" i="3" s="1"/>
  <c r="D23" i="6"/>
  <c r="C24" i="3" s="1"/>
  <c r="D12" i="6"/>
  <c r="C13" i="3" s="1"/>
  <c r="C16" i="12" s="1"/>
  <c r="D39" i="6"/>
  <c r="C40" i="3" s="1"/>
  <c r="D32" i="6"/>
  <c r="C33" i="3" s="1"/>
  <c r="D18" i="6"/>
  <c r="C19" i="3" s="1"/>
  <c r="C14" i="12" s="1"/>
  <c r="D11" i="6"/>
  <c r="C12" i="3" s="1"/>
  <c r="C12" i="12" s="1"/>
  <c r="BA84" i="25"/>
  <c r="BA80" i="25"/>
  <c r="O8" i="28"/>
  <c r="F22" i="26"/>
  <c r="I22" i="26" s="1"/>
  <c r="BA83" i="25"/>
  <c r="C98" i="30"/>
  <c r="C113" i="30"/>
  <c r="O15" i="28"/>
  <c r="N15" i="28" s="1"/>
  <c r="F14" i="29" s="1"/>
  <c r="BA85" i="25"/>
  <c r="E25" i="30"/>
  <c r="F26" i="26" s="1"/>
  <c r="I26" i="26" s="1"/>
  <c r="BF17" i="25" s="1"/>
  <c r="BD20" i="25" s="1"/>
  <c r="BE17" i="25"/>
  <c r="BC20" i="25" s="1"/>
  <c r="G21" i="25"/>
  <c r="BC18" i="25"/>
  <c r="E29" i="30"/>
  <c r="F30" i="26" s="1"/>
  <c r="I30" i="26" s="1"/>
  <c r="BC21" i="25" l="1"/>
  <c r="N8" i="28"/>
  <c r="F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Tyler Andrew Porth</author>
  </authors>
  <commentList>
    <comment ref="N153" authorId="0" shapeId="0" xr:uid="{00000000-0006-0000-1B00-000001000000}">
      <text>
        <r>
          <rPr>
            <b/>
            <sz val="9"/>
            <color indexed="81"/>
            <rFont val="Tahoma"/>
            <family val="2"/>
          </rPr>
          <t>Tyler Andrew Porth:</t>
        </r>
        <r>
          <rPr>
            <sz val="9"/>
            <color indexed="81"/>
            <rFont val="Tahoma"/>
            <family val="2"/>
          </rPr>
          <t xml:space="preserve">
currently married</t>
        </r>
      </text>
    </comment>
    <comment ref="N158" authorId="0" shapeId="0" xr:uid="{00000000-0006-0000-1B00-000002000000}">
      <text>
        <r>
          <rPr>
            <b/>
            <sz val="9"/>
            <color indexed="81"/>
            <rFont val="Tahoma"/>
            <family val="2"/>
          </rPr>
          <t>Tyler Andrew Porth:</t>
        </r>
        <r>
          <rPr>
            <sz val="9"/>
            <color indexed="81"/>
            <rFont val="Tahoma"/>
            <family val="2"/>
          </rPr>
          <t xml:space="preserve">
currently married</t>
        </r>
      </text>
    </comment>
    <comment ref="N163" authorId="0" shapeId="0" xr:uid="{00000000-0006-0000-1B00-000003000000}">
      <text>
        <r>
          <rPr>
            <b/>
            <sz val="9"/>
            <color indexed="81"/>
            <rFont val="Tahoma"/>
            <family val="2"/>
          </rPr>
          <t>Tyler Andrew Porth:</t>
        </r>
        <r>
          <rPr>
            <sz val="9"/>
            <color indexed="81"/>
            <rFont val="Tahoma"/>
            <family val="2"/>
          </rPr>
          <t xml:space="preserve">
currently married</t>
        </r>
      </text>
    </comment>
    <comment ref="N166" authorId="0" shapeId="0" xr:uid="{00000000-0006-0000-1B00-000004000000}">
      <text>
        <r>
          <rPr>
            <b/>
            <sz val="9"/>
            <color indexed="81"/>
            <rFont val="Tahoma"/>
            <family val="2"/>
          </rPr>
          <t>Tyler Andrew Porth:</t>
        </r>
        <r>
          <rPr>
            <sz val="9"/>
            <color indexed="81"/>
            <rFont val="Tahoma"/>
            <family val="2"/>
          </rPr>
          <t xml:space="preserve">
currently married</t>
        </r>
      </text>
    </comment>
    <comment ref="N171" authorId="0" shapeId="0" xr:uid="{00000000-0006-0000-1B00-000005000000}">
      <text>
        <r>
          <rPr>
            <b/>
            <sz val="9"/>
            <color indexed="81"/>
            <rFont val="Tahoma"/>
            <family val="2"/>
          </rPr>
          <t>Tyler Andrew Porth:</t>
        </r>
        <r>
          <rPr>
            <sz val="9"/>
            <color indexed="81"/>
            <rFont val="Tahoma"/>
            <family val="2"/>
          </rPr>
          <t xml:space="preserve">
currently married</t>
        </r>
      </text>
    </comment>
    <comment ref="N184" authorId="0" shapeId="0" xr:uid="{00000000-0006-0000-1B00-000006000000}">
      <text>
        <r>
          <rPr>
            <b/>
            <sz val="9"/>
            <color indexed="81"/>
            <rFont val="Tahoma"/>
            <family val="2"/>
          </rPr>
          <t>Tyler Andrew Porth:</t>
        </r>
        <r>
          <rPr>
            <sz val="9"/>
            <color indexed="81"/>
            <rFont val="Tahoma"/>
            <family val="2"/>
          </rPr>
          <t xml:space="preserve">
Based on small denominators</t>
        </r>
      </text>
    </comment>
  </commentList>
</comments>
</file>

<file path=xl/sharedStrings.xml><?xml version="1.0" encoding="utf-8"?>
<sst xmlns="http://schemas.openxmlformats.org/spreadsheetml/2006/main" count="11893" uniqueCount="1480">
  <si>
    <t>Adolescent HIV Prevention, Treatment and Care Programme</t>
  </si>
  <si>
    <t>CEE/CIS</t>
  </si>
  <si>
    <t>South Asia</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</si>
  <si>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</si>
  <si>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</si>
  <si>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</si>
  <si>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</si>
  <si>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</si>
  <si>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</si>
  <si>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</si>
  <si>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</si>
  <si>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</si>
  <si>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</si>
  <si>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</si>
  <si>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</si>
  <si>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</si>
  <si>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</si>
  <si>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</si>
  <si>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</si>
  <si>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</si>
  <si>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</si>
  <si>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</si>
  <si>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</si>
  <si>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</si>
  <si>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</si>
  <si>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</si>
  <si>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</si>
  <si>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</si>
  <si>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</si>
  <si>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</si>
  <si>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</si>
  <si>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</si>
  <si>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</si>
  <si>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</si>
  <si>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</si>
  <si>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</si>
  <si>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</si>
  <si>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</si>
  <si>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</si>
  <si>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</si>
  <si>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Costa Rica</t>
  </si>
  <si>
    <t>Côte d'Ivoire</t>
  </si>
  <si>
    <t>Croatia</t>
  </si>
  <si>
    <t>Cuba</t>
  </si>
  <si>
    <t>Cyprus</t>
  </si>
  <si>
    <t>Czech Republic</t>
  </si>
  <si>
    <t>Democratic Republic of the Congo</t>
  </si>
  <si>
    <t>Denmark</t>
  </si>
  <si>
    <t>Djibouti</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</si>
  <si>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</si>
  <si>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</si>
  <si>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</si>
  <si>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</si>
  <si>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</si>
  <si>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</si>
  <si>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</si>
  <si>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</si>
  <si>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</si>
  <si>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</si>
  <si>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</si>
  <si>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</si>
  <si>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</si>
  <si>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</si>
  <si>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</si>
  <si>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</si>
  <si>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</si>
  <si>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</si>
  <si>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</si>
  <si>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</si>
  <si>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</si>
  <si>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</si>
  <si>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</si>
  <si>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</si>
  <si>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</si>
  <si>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</si>
  <si>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</si>
  <si>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</si>
  <si>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</si>
  <si>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</si>
  <si>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</si>
  <si>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</si>
  <si>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</si>
  <si>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</si>
  <si>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</si>
  <si>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</si>
  <si>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</si>
  <si>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</si>
  <si>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</si>
  <si>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</si>
  <si>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</si>
  <si>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</si>
  <si>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</si>
  <si>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</si>
  <si>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</si>
  <si>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</si>
  <si>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</si>
  <si>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Lithuania</t>
  </si>
  <si>
    <t>Luxembourg</t>
  </si>
  <si>
    <t>Madagascar</t>
  </si>
  <si>
    <t>Malawi</t>
  </si>
  <si>
    <t>Malaysia</t>
  </si>
  <si>
    <t>Maldives</t>
  </si>
  <si>
    <t>Mali</t>
  </si>
  <si>
    <t>Malta</t>
  </si>
  <si>
    <t>Mauritania</t>
  </si>
  <si>
    <t>Mauritius</t>
  </si>
  <si>
    <t>Mexico</t>
  </si>
  <si>
    <t>Mongolia</t>
  </si>
  <si>
    <t>Montenegro</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</si>
  <si>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</si>
  <si>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</si>
  <si>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</si>
  <si>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</si>
  <si>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</si>
  <si>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</si>
  <si>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</si>
  <si>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</si>
  <si>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</si>
  <si>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</si>
  <si>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</si>
  <si>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</si>
  <si>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</si>
  <si>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</si>
  <si>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</si>
  <si>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</si>
  <si>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</si>
  <si>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</si>
  <si>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</si>
  <si>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</si>
  <si>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</si>
  <si>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Republic of Korea</t>
  </si>
  <si>
    <t>Romania</t>
  </si>
  <si>
    <t>Russian Federation</t>
  </si>
  <si>
    <t>Rwanda</t>
  </si>
  <si>
    <t>Saint Lucia</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</si>
  <si>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</si>
  <si>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</si>
  <si>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</si>
  <si>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</si>
  <si>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</si>
  <si>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</si>
  <si>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</si>
  <si>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</si>
  <si>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</si>
  <si>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</si>
  <si>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</si>
  <si>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</si>
  <si>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</si>
  <si>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</si>
  <si>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</si>
  <si>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</si>
  <si>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</si>
  <si>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Suriname</t>
  </si>
  <si>
    <t>Swaziland</t>
  </si>
  <si>
    <t>Sweden</t>
  </si>
  <si>
    <t>Switzerland</t>
  </si>
  <si>
    <t>Syrian Arab Republic</t>
  </si>
  <si>
    <t>Tajikistan</t>
  </si>
  <si>
    <t>Thailand</t>
  </si>
  <si>
    <t>Timor-Leste</t>
  </si>
  <si>
    <t>Togo</t>
  </si>
  <si>
    <t>Tonga</t>
  </si>
  <si>
    <t>Trinidad and Tobago</t>
  </si>
  <si>
    <t>Tunisia</t>
  </si>
  <si>
    <t>Turkey</t>
  </si>
  <si>
    <t>Turkmenistan</t>
  </si>
  <si>
    <t>Uganda</t>
  </si>
  <si>
    <t>Ukraine</t>
  </si>
  <si>
    <t>United Arab Emirates</t>
  </si>
  <si>
    <t>United Kingdom</t>
  </si>
  <si>
    <t>United Republic of Tanzania</t>
  </si>
  <si>
    <t>United States of America</t>
  </si>
  <si>
    <t>Uruguay</t>
  </si>
  <si>
    <t>Uzbekistan</t>
  </si>
  <si>
    <t>Vanuatu</t>
  </si>
  <si>
    <t>Venezuela (Bolivarian Republic of)</t>
  </si>
  <si>
    <t>Viet Nam</t>
  </si>
  <si>
    <t>Yemen</t>
  </si>
  <si>
    <t>Zambia</t>
  </si>
  <si>
    <t>Zimbabwe</t>
  </si>
  <si>
    <t>Fact Sheet Database</t>
  </si>
  <si>
    <t>Panel</t>
  </si>
  <si>
    <t>Section</t>
  </si>
  <si>
    <t>Indicator</t>
  </si>
  <si>
    <t>Cote d'Ivoire</t>
  </si>
  <si>
    <t>25 All-In Initiative Countries</t>
  </si>
  <si>
    <t>Global</t>
  </si>
  <si>
    <t>% of global in 25 countries</t>
  </si>
  <si>
    <t>Source</t>
  </si>
  <si>
    <t>1st (Both)</t>
  </si>
  <si>
    <t>Demography</t>
  </si>
  <si>
    <t>Estimated population of adolescents (aged 10-19), 2013</t>
  </si>
  <si>
    <t>United Nations Population Fund, WPP2012 Population Estimates, Medium Variant projections, August 2014</t>
  </si>
  <si>
    <t>Estimated population ( all ages), 2013</t>
  </si>
  <si>
    <t>Per cent of population that is adolescents (aged 10-19), 2013</t>
  </si>
  <si>
    <t>-</t>
  </si>
  <si>
    <t>UNICEF calculation</t>
  </si>
  <si>
    <t>Adolescent pregnancy rate, per 1,000 women</t>
  </si>
  <si>
    <t>UN Statistics Division, MDG indicators online database, September 2014 &lt;http://mdgs.un.org/unsd/mdg/Data.aspx&gt;</t>
  </si>
  <si>
    <t xml:space="preserve">   year</t>
  </si>
  <si>
    <t>Estimated number of live births, 2014</t>
  </si>
  <si>
    <t>Epidemiology</t>
  </si>
  <si>
    <t>Estimated HIV prevalence (%) among young people (aged 15-24), 2013</t>
  </si>
  <si>
    <t>UNAIDS 2001-2013 HIV and AIDS estimates, via Spectrum, August 2014</t>
  </si>
  <si>
    <t>Estimated HIV prevalence (%) among young men (aged 15-24), 2013</t>
  </si>
  <si>
    <t>Estimated HIV prevalence (%) among young women (aged 15-24), 2013</t>
  </si>
  <si>
    <t>HIV prevalence (%) among older adolescent boys (aged 15-19)</t>
  </si>
  <si>
    <t>UNICEF global databases; MICS, DHS and other nationally-representative household surveys, August 2014</t>
  </si>
  <si>
    <t xml:space="preserve">             [YEAR]</t>
  </si>
  <si>
    <t>2008-2013</t>
  </si>
  <si>
    <t>Estimated number of adolescents (aged 10-19) living with HIV, 2001</t>
  </si>
  <si>
    <t>Estimated number of adolescents (aged 10-19) living with HIV, 2002</t>
  </si>
  <si>
    <t>Estimated number of adolescents (aged 10-19) living with HIV, 2003</t>
  </si>
  <si>
    <t>Estimated number of adolescents (aged 10-19) living with HIV, 2004</t>
  </si>
  <si>
    <t>Estimated number of adolescents (aged 10-19) living with HIV, 2005</t>
  </si>
  <si>
    <t>Estimated number of adolescents (aged 10-19) living with HIV, 2006</t>
  </si>
  <si>
    <t>Estimated number of adolescents (aged 10-19) living with HIV, 2007</t>
  </si>
  <si>
    <t>Estimated number of adolescents (aged 10-19) living with HIV, 2008</t>
  </si>
  <si>
    <t>Estimated number of adolescents (aged 10-19) living with HIV, 2009</t>
  </si>
  <si>
    <t>Estimated number of adolescents (aged 10-19) living with HIV, 2010</t>
  </si>
  <si>
    <t>Estimated number of adolescents (aged 10-19) living with HIV, 2011</t>
  </si>
  <si>
    <t>Estimated number of adolescents (aged 10-19) living with HIV, 2012</t>
  </si>
  <si>
    <t>Estimated number of adolescents (aged 10-19) living with HIV, 2013</t>
  </si>
  <si>
    <t>Estimated number of adolescent boys (aged 10-19) living with HIV, 2001</t>
  </si>
  <si>
    <t>Estimated number of adolescent boys (aged 10-19) living with HIV, 2002</t>
  </si>
  <si>
    <t>Estimated number of adolescent boys (aged 10-19) living with HIV, 2003</t>
  </si>
  <si>
    <t>Estimated number of adolescent boys (aged 10-19) living with HIV, 2004</t>
  </si>
  <si>
    <t>Estimated number of adolescent boys (aged 10-19) living with HIV, 2005</t>
  </si>
  <si>
    <t>Estimated number of adolescent boys (aged 10-19) living with HIV, 2006</t>
  </si>
  <si>
    <t>Estimated number of adolescent boys (aged 10-19) living with HIV, 2007</t>
  </si>
  <si>
    <t>Estimated number of adolescent boys (aged 10-19) living with HIV, 2008</t>
  </si>
  <si>
    <t>Estimated number of adolescent boys (aged 10-19) living with HIV, 2009</t>
  </si>
  <si>
    <t>Estimated number of adolescent boys (aged 10-19) living with HIV, 2010</t>
  </si>
  <si>
    <t>Estimated number of adolescent boys (aged 10-19) living with HIV, 2011</t>
  </si>
  <si>
    <t>Estimated number of adolescent boys (aged 10-19) living with HIV, 2012</t>
  </si>
  <si>
    <t>Estimated number of adolescent boys (aged 10-19) living with HIV, 2013</t>
  </si>
  <si>
    <t>Estimated number of adolescent girls (aged 10-19) living with HIV, 2001</t>
  </si>
  <si>
    <t>Estimated number of adolescent girls (aged 10-19) living with HIV, 2002</t>
  </si>
  <si>
    <t>Estimated number of adolescent girls (aged 10-19) living with HIV, 2003</t>
  </si>
  <si>
    <t>Estimated number of adolescent girls (aged 10-19) living with HIV, 2004</t>
  </si>
  <si>
    <t>Estimated number of adolescent girls (aged 10-19) living with HIV, 2005</t>
  </si>
  <si>
    <t>Estimated number of adolescent girls (aged 10-19) living with HIV, 2006</t>
  </si>
  <si>
    <t>Estimated number of adolescent girls (aged 10-19) living with HIV, 2007</t>
  </si>
  <si>
    <t>Estimated number of adolescent girls (aged 10-19) living with HIV, 2008</t>
  </si>
  <si>
    <t>Estimated number of adolescent girls (aged 10-19) living with HIV, 2009</t>
  </si>
  <si>
    <t>Estimated number of adolescent girls (aged 10-19) living with HIV, 2010</t>
  </si>
  <si>
    <t>Estimated number of adolescent girls (aged 10-19) living with HIV, 2011</t>
  </si>
  <si>
    <t>Estimated number of adolescent girls (aged 10-19) living with HIV, 2012</t>
  </si>
  <si>
    <t>Estimated number of adolescent girls (aged 10-19) living with HIV, 2013</t>
  </si>
  <si>
    <t>Estimated number of adolescents (aged 15-19) newly infected with HIV, 2001</t>
  </si>
  <si>
    <t>Estimated number of adolescents (aged 15-19) newly infected with HIV, 2002</t>
  </si>
  <si>
    <t>Estimated number of adolescents (aged 15-19) newly infected with HIV, 2003</t>
  </si>
  <si>
    <t>Estimated number of adolescents (aged 15-19) newly infected with HIV, 2004</t>
  </si>
  <si>
    <t>Estimated number of adolescents (aged 15-19) newly infected with HIV, 2005</t>
  </si>
  <si>
    <t>Estimated number of adolescents (aged 15-19) newly infected with HIV, 2006</t>
  </si>
  <si>
    <t>Estimated number of adolescents (aged 15-19) newly infected with HIV, 2007</t>
  </si>
  <si>
    <t>Estimated number of adolescents (aged 15-19) newly infected with HIV, 2008</t>
  </si>
  <si>
    <t>Estimated number of adolescents (aged 15-19) newly infected with HIV, 2009</t>
  </si>
  <si>
    <t>Estimated number of adolescents (aged 15-19) newly infected with HIV, 2010</t>
  </si>
  <si>
    <t>Estimated number of adolescents (aged 15-19) newly infected with HIV, 2011</t>
  </si>
  <si>
    <t>Estimated number of adolescents (aged 15-19) newly infected with HIV, 2012</t>
  </si>
  <si>
    <t>Estimated number of adolescents (aged 15-19) newly infected with HIV, 2013</t>
  </si>
  <si>
    <t>Estimated number of adolescent boys (aged 15-19) newly infected with HIV, 2001</t>
  </si>
  <si>
    <t>Estimated number of adolescent boys (aged 15-19) newly infected with HIV, 2002</t>
  </si>
  <si>
    <t>Estimated number of adolescent boys (aged 15-19) newly infected with HIV, 2003</t>
  </si>
  <si>
    <t>Estimated number of adolescent boys (aged 15-19) newly infected with HIV, 2004</t>
  </si>
  <si>
    <t>Estimated number of adolescent boys (aged 15-19) newly infected with HIV, 2005</t>
  </si>
  <si>
    <t>Estimated number of adolescent boys (aged 15-19) newly infected with HIV, 2006</t>
  </si>
  <si>
    <t>Estimated number of adolescent boys (aged 15-19) newly infected with HIV, 2007</t>
  </si>
  <si>
    <t>Estimated number of adolescent boys (aged 15-19) newly infected with HIV, 2008</t>
  </si>
  <si>
    <t>Estimated number of adolescent boys (aged 15-19) newly infected with HIV, 2009</t>
  </si>
  <si>
    <t>Estimated number of adolescent boys (aged 15-19) newly infected with HIV, 2010</t>
  </si>
  <si>
    <t>Estimated number of adolescent boys (aged 15-19) newly infected with HIV, 2011</t>
  </si>
  <si>
    <t>Estimated number of adolescent boys (aged 15-19) newly infected with HIV, 2012</t>
  </si>
  <si>
    <t>Estimated number of adolescent boys (aged 15-19) newly infected with HIV, 2013</t>
  </si>
  <si>
    <t>Estimated number of adolescent girls (aged 15-19) newly infected with HIV, 2001</t>
  </si>
  <si>
    <t>Estimated number of adolescent girls (aged 15-19) newly infected with HIV, 2002</t>
  </si>
  <si>
    <t>Estimated number of adolescent girls (aged 15-19) newly infected with HIV, 2003</t>
  </si>
  <si>
    <t>Estimated number of adolescent girls (aged 15-19) newly infected with HIV, 2004</t>
  </si>
  <si>
    <t>Estimated number of adolescent girls (aged 15-19) newly infected with HIV, 2005</t>
  </si>
  <si>
    <t>Estimated number of adolescent girls (aged 15-19) newly infected with HIV, 2006</t>
  </si>
  <si>
    <t>Estimated number of adolescent girls (aged 15-19) newly infected with HIV, 2007</t>
  </si>
  <si>
    <t>Estimated number of adolescent girls (aged 15-19) newly infected with HIV, 2008</t>
  </si>
  <si>
    <t>Estimated number of adolescent girls (aged 15-19) newly infected with HIV, 2009</t>
  </si>
  <si>
    <t>Estimated number of adolescent girls (aged 15-19) newly infected with HIV, 2010</t>
  </si>
  <si>
    <t>Estimated number of adolescent girls (aged 15-19) newly infected with HIV, 2011</t>
  </si>
  <si>
    <t>Estimated number of adolescent girls (aged 15-19) newly infected with HIV, 2012</t>
  </si>
  <si>
    <t>Estimated number of adolescent girls (aged 15-19) newly infected with HIV, 2013</t>
  </si>
  <si>
    <t>Percentage of adolescents (aged 15-19) newly infected with HIV who are girls, 2001</t>
  </si>
  <si>
    <t>UNICEF analysis of UNAIDS 2001-2013 HIV and AIDS estimates, via Spectrum, August 2014</t>
  </si>
  <si>
    <t>Percentage of adolescents (aged 15-19) newly infected with HIV who are girls, 2002</t>
  </si>
  <si>
    <t>Percentage of adolescents (aged 15-19) newly infected with HIV who are girls, 2003</t>
  </si>
  <si>
    <t>Percentage of adolescents (aged 15-19) newly infected with HIV who are girls, 2004</t>
  </si>
  <si>
    <t>Percentage of adolescents (aged 15-19) newly infected with HIV who are girls, 2005</t>
  </si>
  <si>
    <t>Percentage of adolescents (aged 15-19) newly infected with HIV who are girls, 2006</t>
  </si>
  <si>
    <t>Percentage of adolescents (aged 15-19) newly infected with HIV who are girls, 2007</t>
  </si>
  <si>
    <t>Percentage of adolescents (aged 15-19) newly infected with HIV who are girls, 2008</t>
  </si>
  <si>
    <t>Percentage of adolescents (aged 15-19) newly infected with HIV who are girls, 2009</t>
  </si>
  <si>
    <t>Percentage of adolescents (aged 15-19) newly infected with HIV who are girls, 2010</t>
  </si>
  <si>
    <t>Percentage of adolescents (aged 15-19) newly infected with HIV who are girls, 2011</t>
  </si>
  <si>
    <t>Percentage of adolescents (aged 15-19) newly infected with HIV who are girls, 2012</t>
  </si>
  <si>
    <t>Percentage of adolescents (aged 15-19) newly infected with HIV who are girls, 2013</t>
  </si>
  <si>
    <t>Estimated number of AIDS-related deaths among adolescents (aged 10-19), 2001</t>
  </si>
  <si>
    <t>Estimated number of AIDS-related deaths among adolescents (aged 10-19), 2002</t>
  </si>
  <si>
    <t>Estimated number of AIDS-related deaths among adolescents (aged 10-19), 2003</t>
  </si>
  <si>
    <t>Estimated number of AIDS-related deaths among adolescents (aged 10-19), 2004</t>
  </si>
  <si>
    <t>Estimated number of AIDS-related deaths among adolescents (aged 10-19), 2005</t>
  </si>
  <si>
    <t>Estimated number of AIDS-related deaths among adolescents (aged 10-19), 2006</t>
  </si>
  <si>
    <t>Estimated number of AIDS-related deaths among adolescents (aged 10-19), 2007</t>
  </si>
  <si>
    <t>Estimated number of AIDS-related deaths among adolescents (aged 10-19), 2008</t>
  </si>
  <si>
    <t>Estimated number of AIDS-related deaths among adolescents (aged 10-19), 2009</t>
  </si>
  <si>
    <t>Estimated number of AIDS-related deaths among adolescents (aged 10-19), 2010</t>
  </si>
  <si>
    <t>Estimated number of AIDS-related deaths among adolescents (aged 10-19), 2011</t>
  </si>
  <si>
    <t>Estimated number of AIDS-related deaths among adolescents (aged 10-19), 2012</t>
  </si>
  <si>
    <t>Estimated number of AIDS-related deaths among adolescents (aged 10-19), 2013</t>
  </si>
  <si>
    <t>Estimated number of AIDS-related deaths among adolescent boys (aged 10-19), 2001</t>
  </si>
  <si>
    <t>Estimated number of AIDS-related deaths among adolescent boys (aged 10-19), 2002</t>
  </si>
  <si>
    <t>Estimated number of AIDS-related deaths among adolescent boys (aged 10-19), 2003</t>
  </si>
  <si>
    <t>Estimated number of AIDS-related deaths among adolescent boys (aged 10-19), 2004</t>
  </si>
  <si>
    <t>Estimated number of AIDS-related deaths among adolescent boys (aged 10-19), 2005</t>
  </si>
  <si>
    <t>Estimated number of AIDS-related deaths among adolescent boys (aged 10-19), 2006</t>
  </si>
  <si>
    <t>Estimated number of AIDS-related deaths among adolescent boys (aged 10-19), 2007</t>
  </si>
  <si>
    <t>Estimated number of AIDS-related deaths among adolescent boys (aged 10-19), 2008</t>
  </si>
  <si>
    <t>Estimated number of AIDS-related deaths among adolescent boys (aged 10-19), 2009</t>
  </si>
  <si>
    <t>Estimated number of AIDS-related deaths among adolescent boys (aged 10-19), 2010</t>
  </si>
  <si>
    <t>Estimated number of AIDS-related deaths among adolescent boys (aged 10-19), 2011</t>
  </si>
  <si>
    <t>Estimated number of AIDS-related deaths among adolescent boys (aged 10-19), 2012</t>
  </si>
  <si>
    <t>Estimated number of AIDS-related deaths among adolescent boys (aged 10-19), 2013</t>
  </si>
  <si>
    <t>Estimated number of AIDS-related deaths among adolescent girls (aged 10-19), 2001</t>
  </si>
  <si>
    <t>Estimated number of AIDS-related deaths among adolescent girls (aged 10-19), 2002</t>
  </si>
  <si>
    <t>Estimated number of AIDS-related deaths among adolescent girls (aged 10-19), 2003</t>
  </si>
  <si>
    <t>Estimated number of AIDS-related deaths among adolescent girls (aged 10-19), 2004</t>
  </si>
  <si>
    <t>Estimated number of AIDS-related deaths among adolescent girls (aged 10-19), 2005</t>
  </si>
  <si>
    <t>Estimated number of AIDS-related deaths among adolescent girls (aged 10-19), 2006</t>
  </si>
  <si>
    <t>Estimated number of AIDS-related deaths among adolescent girls (aged 10-19), 2007</t>
  </si>
  <si>
    <t>Estimated number of AIDS-related deaths among adolescent girls (aged 10-19), 2008</t>
  </si>
  <si>
    <t>Estimated number of AIDS-related deaths among adolescent girls (aged 10-19), 2009</t>
  </si>
  <si>
    <t>Estimated number of AIDS-related deaths among adolescent girls (aged 10-19), 2010</t>
  </si>
  <si>
    <t>Estimated number of AIDS-related deaths among adolescent girls (aged 10-19), 2011</t>
  </si>
  <si>
    <t>Estimated number of AIDS-related deaths among adolescent girls (aged 10-19), 2012</t>
  </si>
  <si>
    <t>Estimated number of AIDS-related deaths among adolescent girls (aged 10-19), 2013</t>
  </si>
  <si>
    <t>2nd (Gen)</t>
  </si>
  <si>
    <t>Combination Prevention</t>
  </si>
  <si>
    <t>Percentage of older adolescent boys (aged 15-19) with comprehensive, correct knowledge of HIV (baseline)</t>
  </si>
  <si>
    <t xml:space="preserve">          2005 or [BASELINE YEAR]</t>
  </si>
  <si>
    <t>2002-2003</t>
  </si>
  <si>
    <t>2001-2002</t>
  </si>
  <si>
    <t>Percentage of older adolescent boys (aged 15-19) with comprehensive, correct knowledge of HIV, 2006</t>
  </si>
  <si>
    <t>Percentage of older adolescent boys (aged 15-19) with comprehensive, correct knowledge of HIV, 2007</t>
  </si>
  <si>
    <t>Percentage of older adolescent boys (aged 15-19) with comprehensive, correct knowledge of HIV, 2008</t>
  </si>
  <si>
    <t>Percentage of older adolescent boys (aged 15-19) with comprehensive, correct knowledge of HIV, 2009</t>
  </si>
  <si>
    <t>Percentage of older adolescent boys (aged 15-19) with comprehensive, correct knowledge of HIV, 2010</t>
  </si>
  <si>
    <t>Percentage of older adolescent boys (aged 15-19) with comprehensive, correct knowledge of HIV, 2011</t>
  </si>
  <si>
    <t>Percentage of older adolescent boys (aged 15-19) with comprehensive, correct knowledge of HIV, 2012</t>
  </si>
  <si>
    <t>Percentage of older adolescent boys (aged 15-19) with comprehensive, correct knowledge of HIV, 2013</t>
  </si>
  <si>
    <t>Percentage of older adolescent boys (aged 15-19) with comprehensive, correct knowledge of HIV, 2014</t>
  </si>
  <si>
    <t>2009-2014</t>
  </si>
  <si>
    <t>Percentage of older adolescent girls (aged 15-19) with comprehensive, correct knowledge of HIV (baseline)</t>
  </si>
  <si>
    <t>Percentage of older adolescent girls (aged 15-19) with comprehensive, correct knowledge of HIV, 2006</t>
  </si>
  <si>
    <t>Percentage of older adolescent girls (aged 15-19) with comprehensive, correct knowledge of HIV, 2007</t>
  </si>
  <si>
    <t>Percentage of older adolescent girls (aged 15-19) with comprehensive, correct knowledge of HIV, 2008</t>
  </si>
  <si>
    <t>Percentage of older adolescent girls (aged 15-19) with comprehensive, correct knowledge of HIV, 2009</t>
  </si>
  <si>
    <t>Percentage of older adolescent girls (aged 15-19) with comprehensive, correct knowledge of HIV, 2010</t>
  </si>
  <si>
    <t>Percentage of older adolescent girls (aged 15-19) with comprehensive, correct knowledge of HIV, 2011</t>
  </si>
  <si>
    <t>Percentage of older adolescent girls (aged 15-19) with comprehensive, correct knowledge of HIV, 2012</t>
  </si>
  <si>
    <t>Percentage of older adolescent girls (aged 15-19) with comprehensive, correct knowledge of HIV, 2013</t>
  </si>
  <si>
    <t>Percentage of older adolescent girls (aged 15-19) with comprehensive, correct knowledge of HIV, 2014</t>
  </si>
  <si>
    <t>Percentage of older adolescent boys (aged 15-19) reporting sexual debut by age 15 (baseline)</t>
  </si>
  <si>
    <t>Percentage of older adolescent boys (aged 15-19) reporting sexual debut by age 15, 2006</t>
  </si>
  <si>
    <t>Percentage of older adolescent boys (aged 15-19) reporting sexual debut by age 15, 2007</t>
  </si>
  <si>
    <t>Percentage of older adolescent boys (aged 15-19) reporting sexual debut by age 15, 2008</t>
  </si>
  <si>
    <t>Percentage of older adolescent boys (aged 15-19) reporting sexual debut by age 15, 2009</t>
  </si>
  <si>
    <t>Percentage of older adolescent boys (aged 15-19) reporting sexual debut by age 15, 2010</t>
  </si>
  <si>
    <t>Percentage of older adolescent boys (aged 15-19) reporting sexual debut by age 15, 2011</t>
  </si>
  <si>
    <t>Percentage of older adolescent boys (aged 15-19) reporting sexual debut by age 15, 2012</t>
  </si>
  <si>
    <t>Percentage of older adolescent boys (aged 15-19) reporting sexual debut by age 15, 2013</t>
  </si>
  <si>
    <t>Percentage of older adolescent boys (aged 15-19) reporting sexual debut by age 15, 2014</t>
  </si>
  <si>
    <t>Percentage of older adolescent girls (aged 15-19) reporting sexual debut by age 15 (baseline)</t>
  </si>
  <si>
    <t>Percentage of older adolescent girls (aged 15-19) reporting sexual debut by age 15, 2006</t>
  </si>
  <si>
    <t>Percentage of older adolescent girls (aged 15-19) reporting sexual debut by age 15, 2007</t>
  </si>
  <si>
    <t>Percentage of older adolescent girls (aged 15-19) reporting sexual debut by age 15, 2008</t>
  </si>
  <si>
    <t>Percentage of older adolescent girls (aged 15-19) reporting sexual debut by age 15, 2009</t>
  </si>
  <si>
    <t>Percentage of older adolescent girls (aged 15-19) reporting sexual debut by age 15, 2010</t>
  </si>
  <si>
    <t>Percentage of older adolescent girls (aged 15-19) reporting sexual debut by age 15, 2011</t>
  </si>
  <si>
    <t>Percentage of older adolescent girls (aged 15-19) reporting sexual debut by age 15, 2012</t>
  </si>
  <si>
    <t>Percentage of older adolescent girls (aged 15-19) reporting sexual debut by age 15, 2013</t>
  </si>
  <si>
    <t>Percentage of older adolescent girls (aged 15-19) reporting sexual debut by age 15, 2014</t>
  </si>
  <si>
    <t>Percentage of young men (aged 20-24) reporting sexual debut by age 18 (baseline)</t>
  </si>
  <si>
    <t>Percentage of young men (aged 20-24) reporting sexual debut by age 18, 2006</t>
  </si>
  <si>
    <t>Percentage of young men (aged 20-24) reporting sexual debut by age 18, 2007</t>
  </si>
  <si>
    <t>Percentage of young men (aged 20-24) reporting sexual debut by age 18, 2008</t>
  </si>
  <si>
    <t>Percentage of young men (aged 20-24) reporting sexual debut by age 18, 2009</t>
  </si>
  <si>
    <t>Percentage of young men (aged 20-24) reporting sexual debut by age 18, 2010</t>
  </si>
  <si>
    <t>Percentage of young men (aged 20-24) reporting sexual debut by age 18, 2011</t>
  </si>
  <si>
    <t>Percentage of young men (aged 20-24) reporting sexual debut by age 18, 2012</t>
  </si>
  <si>
    <t>Percentage of young men (aged 20-24) reporting sexual debut by age 18, 2013</t>
  </si>
  <si>
    <t>Percentage of young men (aged 20-24) reporting sexual debut by age 18, 2014</t>
  </si>
  <si>
    <t>Percentage of young women (aged 20-24) reporting sexual debut by age 18 (baseline)</t>
  </si>
  <si>
    <t>Percentage of young women (aged 20-24) reporting sexual debut by age 18, 2006</t>
  </si>
  <si>
    <t>Percentage of young women (aged 20-24) reporting sexual debut by age 18, 2007</t>
  </si>
  <si>
    <t>Percentage of young women (aged 20-24) reporting sexual debut by age 18, 2008</t>
  </si>
  <si>
    <t>Percentage of young women (aged 20-24) reporting sexual debut by age 18, 2009</t>
  </si>
  <si>
    <t>Percentage of young women (aged 20-24) reporting sexual debut by age 18, 2010</t>
  </si>
  <si>
    <t>Percentage of young women (aged 20-24) reporting sexual debut by age 18, 2011</t>
  </si>
  <si>
    <t>Percentage of young women (aged 20-24) reporting sexual debut by age 18, 2012</t>
  </si>
  <si>
    <t>Percentage of young women (aged 20-24) reporting sexual debut by age 18, 2013</t>
  </si>
  <si>
    <t>Percentage of young women (aged 20-24) reporting sexual debut by age 18, 2014</t>
  </si>
  <si>
    <t>Percentage of older adolescent boys (aged 15-19) reporting multiple sexual partners in the last 12 months (baseline)</t>
  </si>
  <si>
    <t>2000-2001</t>
  </si>
  <si>
    <t>Percentage of older adolescent boys (aged 15-19) reporting multiple sexual partners in the last 12 months, 2006</t>
  </si>
  <si>
    <t>Percentage of older adolescent boys (aged 15-19) reporting multiple sexual partners in the last 12 months, 2007</t>
  </si>
  <si>
    <t>Percentage of older adolescent boys (aged 15-19) reporting multiple sexual partners in the last 12 months, 2008</t>
  </si>
  <si>
    <t>Percentage of older adolescent boys (aged 15-19) reporting multiple sexual partners in the last 12 months, 2009</t>
  </si>
  <si>
    <t>Percentage of older adolescent boys (aged 15-19) reporting multiple sexual partners in the last 12 months, 2010</t>
  </si>
  <si>
    <t>Percentage of older adolescent boys (aged 15-19) reporting multiple sexual partners in the last 12 months, 2011</t>
  </si>
  <si>
    <t>Percentage of older adolescent boys (aged 15-19) reporting multiple sexual partners in the last 12 months, 2012</t>
  </si>
  <si>
    <t>Percentage of older adolescent boys (aged 15-19) reporting multiple sexual partners in the last 12 months, 2013</t>
  </si>
  <si>
    <t>Percentage of older adolescent boys (aged 15-19) reporting multiple sexual partners in the last 12 months, 2014</t>
  </si>
  <si>
    <t>Percentage of older adolescent girls (aged 15-19) reporting multiple sexual partners in the last 12 months (baseline)</t>
  </si>
  <si>
    <t>Percentage of older adolescent girls (aged 15-19) reporting multiple sexual partners in the last 12 months, 2006</t>
  </si>
  <si>
    <t>Percentage of older adolescent girls (aged 15-19) reporting multiple sexual partners in the last 12 months, 2007</t>
  </si>
  <si>
    <t>Percentage of older adolescent girls (aged 15-19) reporting multiple sexual partners in the last 12 months, 2008</t>
  </si>
  <si>
    <t>Percentage of older adolescent girls (aged 15-19) reporting multiple sexual partners in the last 12 months, 2009</t>
  </si>
  <si>
    <t>Percentage of older adolescent girls (aged 15-19) reporting multiple sexual partners in the last 12 months, 2010</t>
  </si>
  <si>
    <t>Percentage of older adolescent girls (aged 15-19) reporting multiple sexual partners in the last 12 months, 2011</t>
  </si>
  <si>
    <t>Percentage of older adolescent girls (aged 15-19) reporting multiple sexual partners in the last 12 months, 2012</t>
  </si>
  <si>
    <t>Percentage of older adolescent girls (aged 15-19) reporting multiple sexual partners in the last 12 months, 2013</t>
  </si>
  <si>
    <t>Percentage of older adolescent girls (aged 15-19) reporting multiple sexual partners in the last 12 months, 2014</t>
  </si>
  <si>
    <t>Percentage of older adolescent boys (aged 15-19) reporting multiple sexual partners in the last 12 months who reported the use of a condom at last sex (baseline)</t>
  </si>
  <si>
    <t>Percentage of older adolescent boys (aged 15-19) reporting multiple sexual partners in the last 12 months who reported the use of a condom at last sex, 2006</t>
  </si>
  <si>
    <t>Percentage of older adolescent boys (aged 15-19) reporting multiple sexual partners in the last 12 months who reported the use of a condom at last sex, 2007</t>
  </si>
  <si>
    <t>Percentage of older adolescent boys (aged 15-19) reporting multiple sexual partners in the last 12 months who reported the use of a condom at last sex, 2008</t>
  </si>
  <si>
    <t>Percentage of older adolescent boys (aged 15-19) reporting multiple sexual partners in the last 12 months who reported the use of a condom at last sex, 2009</t>
  </si>
  <si>
    <t>Percentage of older adolescent boys (aged 15-19) reporting multiple sexual partners in the last 12 months who reported the use of a condom at last sex, 2010</t>
  </si>
  <si>
    <t>Percentage of older adolescent boys (aged 15-19) reporting multiple sexual partners in the last 12 months who reported the use of a condom at last sex, 2011</t>
  </si>
  <si>
    <t>Percentage of older adolescent boys (aged 15-19) reporting multiple sexual partners in the last 12 months who reported the use of a condom at last sex, 2012</t>
  </si>
  <si>
    <t>Percentage of older adolescent boys (aged 15-19) reporting multiple sexual partners in the last 12 months who reported the use of a condom at last sex, 2013</t>
  </si>
  <si>
    <t>Percentage of older adolescent boys (aged 15-19) reporting multiple sexual partners in the last 12 months who reported the use of a condom at last sex, 2014</t>
  </si>
  <si>
    <t>Percentage of older adolescent girls (aged 15-19) reporting multiple sexual partners in the last 12 months who reported the use of a condom at last sex (baseline)</t>
  </si>
  <si>
    <t>Percentage of older adolescent girls (aged 15-19) reporting multiple sexual partners in the last 12 months who reported the use of a condom at last sex, 2006</t>
  </si>
  <si>
    <t>Percentage of older adolescent girls (aged 15-19) reporting multiple sexual partners in the last 12 months who reported the use of a condom at last sex, 2007</t>
  </si>
  <si>
    <t>Percentage of older adolescent girls (aged 15-19) reporting multiple sexual partners in the last 12 months who reported the use of a condom at last sex, 2008</t>
  </si>
  <si>
    <t>Percentage of older adolescent girls (aged 15-19) reporting multiple sexual partners in the last 12 months who reported the use of a condom at last sex, 2009</t>
  </si>
  <si>
    <t>Percentage of older adolescent girls (aged 15-19) reporting multiple sexual partners in the last 12 months who reported the use of a condom at last sex, 2010</t>
  </si>
  <si>
    <t>Percentage of older adolescent girls (aged 15-19) reporting multiple sexual partners in the last 12 months who reported the use of a condom at last sex, 2011</t>
  </si>
  <si>
    <t>Percentage of older adolescent girls (aged 15-19) reporting multiple sexual partners in the last 12 months who reported the use of a condom at last sex, 2012</t>
  </si>
  <si>
    <t>Percentage of older adolescent girls (aged 15-19) reporting multiple sexual partners in the last 12 months who reported the use of a condom at last sex, 2013</t>
  </si>
  <si>
    <t>Percentage of older adolescent girls (aged 15-19) reporting multiple sexual partners in the last 12 months who reported the use of a condom at last sex, 2014</t>
  </si>
  <si>
    <t>Percentage of older adolescent boys (aged 15-19) who are circumcised (baseline)</t>
  </si>
  <si>
    <t>Percentage of older adolescent boys (aged 15-19) who are circumcised, 2006</t>
  </si>
  <si>
    <t>Percentage of older adolescent boys (aged 15-19) who are circumcised, 2007</t>
  </si>
  <si>
    <t>Percentage of older adolescent boys (aged 15-19) who are circumcised, 2008</t>
  </si>
  <si>
    <t>Percentage of older adolescent boys (aged 15-19) who are circumcised, 2009</t>
  </si>
  <si>
    <t>Percentage of older adolescent boys (aged 15-19) who are circumcised, 2010</t>
  </si>
  <si>
    <t>Percentage of older adolescent boys (aged 15-19) who are circumcised, 2011</t>
  </si>
  <si>
    <t>Percentage of older adolescent boys (aged 15-19) who are circumcised, 2012</t>
  </si>
  <si>
    <t>Percentage of older adolescent boys (aged 15-19) who are circumcised, 2013</t>
  </si>
  <si>
    <t>Percentage of older adolescent boys (aged 15-19) who are circumcised, 2014</t>
  </si>
  <si>
    <t>2nd (Conc)</t>
  </si>
  <si>
    <t>Percentage of men who have sex with men (aged &lt;25) reached with prevention programmes, as defined by UNAIDS, 2005</t>
  </si>
  <si>
    <t>UNAIDS, AIDSInfo Online &lt;http://www.aidsinfoonline.org/&gt;, August 2014</t>
  </si>
  <si>
    <t>Percentage of men who have sex with men (aged &lt;25) reached with prevention programmes, as defined by UNAIDS, 2007</t>
  </si>
  <si>
    <t>Percentage of men who have sex with men (aged &lt;25) reached with prevention programmes, as defined by UNAIDS, 2009</t>
  </si>
  <si>
    <t>Percentage of men who have sex with men (aged &lt;25) reached with prevention programmes, as defined by UNAIDS, 2011</t>
  </si>
  <si>
    <t>Percentage of men who have sex with men (aged &lt;25) reached with prevention programmes, as defined by UNAIDS, 2012</t>
  </si>
  <si>
    <t>Percentage of men who have sex with men (aged &lt;25) reached with prevention programmes, as defined by UNAIDS, 2013</t>
  </si>
  <si>
    <t>Percentage of sex workers (aged &lt;25) reached with prevention programmes, as defined by UNAIDS, 2005</t>
  </si>
  <si>
    <t>Percentage of sex workers (aged &lt;25) reached with prevention programmes, as defined by UNAIDS, 2007</t>
  </si>
  <si>
    <t>Percentage of sex workers (aged &lt;25) reached with prevention programmes, as defined by UNAIDS, 2009</t>
  </si>
  <si>
    <t>Percentage of sex workers (aged &lt;25) reached with prevention programmes, as defined by UNAIDS, 2011</t>
  </si>
  <si>
    <t>Percentage of sex workers (aged &lt;25) reached with prevention programmes, as defined by UNAIDS, 2012</t>
  </si>
  <si>
    <t>Percentage of sex workers (aged &lt;25) reached with prevention programmes, as defined by UNAIDS, 2013</t>
  </si>
  <si>
    <t>Percentage of men who have sex with men (aged &lt;25) using a condom at last sex, 2005</t>
  </si>
  <si>
    <t>Percentage of men who have sex with men (aged &lt;25) using a condom at last sex, 2007</t>
  </si>
  <si>
    <t>Percentage of men who have sex with men (aged &lt;25) using a condom at last sex, 2009</t>
  </si>
  <si>
    <t>Percentage of men who have sex with men (aged &lt;25) using a condom at last sex, 2011</t>
  </si>
  <si>
    <t>Percentage of men who have sex with men (aged &lt;25) using a condom at last sex, 2012</t>
  </si>
  <si>
    <t>Percentage of men who have sex with men (aged &lt;25) using a condom at last sex, 2013</t>
  </si>
  <si>
    <t>Percentage of sex workers (aged &lt;25) using a condom at last sex, 2005</t>
  </si>
  <si>
    <t>Percentage of sex workers (aged &lt;25) using a condom at last sex, 2007</t>
  </si>
  <si>
    <t>Percentage of sex workers (aged &lt;25) using a condom at last sex, 2009</t>
  </si>
  <si>
    <t>Percentage of sex workers (aged &lt;25) using a condom at last sex, 2011</t>
  </si>
  <si>
    <t>Percentage of sex workers (aged &lt;25) using a condom at last sex, 2012</t>
  </si>
  <si>
    <t>Percentage of sex workers (aged &lt;25) using a condom at last sex, 2013</t>
  </si>
  <si>
    <t>Percentage of people who inject drugs (aged &lt;25) using a condom at last sex, 2005</t>
  </si>
  <si>
    <t>Percentage of people who inject drugs (aged &lt;25) using a condom at last sex, 2007</t>
  </si>
  <si>
    <t>Percentage of people who inject drugs (aged &lt;25) using a condom at last sex, 2009</t>
  </si>
  <si>
    <t>Percentage of people who inject drugs (aged &lt;25) using a condom at last sex, 2011</t>
  </si>
  <si>
    <t>Percentage of people who inject drugs (aged &lt;25) using a condom at last sex, 2012</t>
  </si>
  <si>
    <t>Percentage of people who inject drugs (aged &lt;25) using a condom at last sex, 2013</t>
  </si>
  <si>
    <t>Percentage of people who inject drugs (aged &lt;25) reporting use of sterile injecting equipment the last time they injected, 2005</t>
  </si>
  <si>
    <t>Percentage of people who inject drugs (aged &lt;25) reporting use of sterile injecting equipment the last time they injected, 2007</t>
  </si>
  <si>
    <t>Percentage of people who inject drugs (aged &lt;25) reporting use of sterile injecting equipment the last time they injected, 2009</t>
  </si>
  <si>
    <t>Percentage of people who inject drugs (aged &lt;25) reporting use of sterile injecting equipment the last time they injected, 2011</t>
  </si>
  <si>
    <t>Percentage of people who inject drugs (aged &lt;25) reporting use of sterile injecting equipment the last time they injected, 2012</t>
  </si>
  <si>
    <t>Percentage of people who inject drugs (aged &lt;25) reporting use of sterile injecting equipment the last time they injected, 2013</t>
  </si>
  <si>
    <t>HIV Testing, Treatment and Care</t>
  </si>
  <si>
    <t>Percentage of older adolescent boys (aged 15-19) who have been tested for HIV in the last 12 months and received the result (baseline)</t>
  </si>
  <si>
    <t>Percentage of older adolescent boys (aged 15-19) who have been tested for HIV in the last 12 months and received the result, 2006</t>
  </si>
  <si>
    <t>Percentage of older adolescent boys (aged 15-19) who have been tested for HIV in the last 12 months and received the result, 2007</t>
  </si>
  <si>
    <t>Percentage of older adolescent boys (aged 15-19) who have been tested for HIV in the last 12 months and received the result, 2008</t>
  </si>
  <si>
    <t>Percentage of older adolescent boys (aged 15-19) who have been tested for HIV in the last 12 months and received the result, 2009</t>
  </si>
  <si>
    <t>Percentage of older adolescent boys (aged 15-19) who have been tested for HIV in the last 12 months and received the result, 2010</t>
  </si>
  <si>
    <t>Percentage of older adolescent boys (aged 15-19) who have been tested for HIV in the last 12 months and received the result, 2011</t>
  </si>
  <si>
    <t>Percentage of older adolescent boys (aged 15-19) who have been tested for HIV in the last 12 months and received the result, 2012</t>
  </si>
  <si>
    <t>Percentage of older adolescent boys (aged 15-19) who have been tested for HIV in the last 12 months and received the result, 2013</t>
  </si>
  <si>
    <t>Percentage of older adolescent boys (aged 15-19) who have been tested for HIV in the last 12 months and received the result, 2014</t>
  </si>
  <si>
    <t>Percentage of older adolescent girls (aged 15-19) who have been tested for HIV in the last 12 months and received the result (baseline)</t>
  </si>
  <si>
    <t>Percentage of older adolescent girls (aged 15-19) who have been tested for HIV in the last 12 months and received the result, 2006</t>
  </si>
  <si>
    <t>Percentage of older adolescent girls (aged 15-19) who have been tested for HIV in the last 12 months and received the result, 2007</t>
  </si>
  <si>
    <t>Percentage of older adolescent girls (aged 15-19) who have been tested for HIV in the last 12 months and received the result, 2008</t>
  </si>
  <si>
    <t>Percentage of older adolescent girls (aged 15-19) who have been tested for HIV in the last 12 months and received the result, 2009</t>
  </si>
  <si>
    <t>Percentage of older adolescent girls (aged 15-19) who have been tested for HIV in the last 12 months and received the result, 2010</t>
  </si>
  <si>
    <t>Percentage of older adolescent girls (aged 15-19) who have been tested for HIV in the last 12 months and received the result, 2011</t>
  </si>
  <si>
    <t>Percentage of older adolescent girls (aged 15-19) who have been tested for HIV in the last 12 months and received the result, 2012</t>
  </si>
  <si>
    <t>Percentage of older adolescent girls (aged 15-19) who have been tested for HIV in the last 12 months and received the result, 2013</t>
  </si>
  <si>
    <t>Percentage of older adolescent girls (aged 15-19) who have been tested for HIV in the last 12 months and received the result, 2014</t>
  </si>
  <si>
    <t>Percentage of adolescents (aged 10-19) living with HIV receivng antiretroviral therapy for treatment, 2005</t>
  </si>
  <si>
    <t xml:space="preserve">UNAIDS, WHO, UNICEF 2014 Global AIDS Response Progress Reporting and UNAIDS 2013 HIV and AIDS estimates, August 2014. </t>
  </si>
  <si>
    <t>Percentage of adolescents (aged 10-19) living with HIV receivng antiretroviral therapy for treatment, 2006</t>
  </si>
  <si>
    <t>Percentage of adolescents (aged 10-19) living with HIV receivng antiretroviral therapy for treatment, 2007</t>
  </si>
  <si>
    <t>Percentage of adolescents (aged 10-19) living with HIV receivng antiretroviral therapy for treatment, 2008</t>
  </si>
  <si>
    <t>Percentage of adolescents (aged 10-19) living with HIV receivng antiretroviral therapy for treatment, 2009</t>
  </si>
  <si>
    <t>Percentage of adolescents (aged 10-19) living with HIV receivng antiretroviral therapy for treatment, 2010</t>
  </si>
  <si>
    <t>Percentage of adolescents (aged 10-19) living with HIV receivng antiretroviral therapy for treatment, 2011</t>
  </si>
  <si>
    <t>Percentage of adolescents (aged 10-19) living with HIV receivng antiretroviral therapy for treatment, 2012</t>
  </si>
  <si>
    <t>Percentage of adolescents (aged 10-19) living with HIV receivng antiretroviral therapy for treatment, 2013</t>
  </si>
  <si>
    <t>Percentage of adolescents (aged 10-19) living with HIV receivng antiretroviral therapy for treatment, 2014</t>
  </si>
  <si>
    <t>Percentage of adolescents living with HIV who are virally suppressed, 2005</t>
  </si>
  <si>
    <t>source not yet identified</t>
  </si>
  <si>
    <t>Percentage of adolescents living with HIV who are virally suppressed, 2006</t>
  </si>
  <si>
    <t>Percentage of adolescents living with HIV who are virally suppressed, 2007</t>
  </si>
  <si>
    <t>Percentage of adolescents living with HIV who are virally suppressed, 2008</t>
  </si>
  <si>
    <t>Percentage of adolescents living with HIV who are virally suppressed, 2009</t>
  </si>
  <si>
    <t>Percentage of adolescents living with HIV who are virally suppressed, 2010</t>
  </si>
  <si>
    <t>Percentage of adolescents living with HIV who are virally suppressed, 2011</t>
  </si>
  <si>
    <t>Percentage of adolescents living with HIV who are virally suppressed, 2012</t>
  </si>
  <si>
    <t>Percentage of adolescents living with HIV who are virally suppressed, 2013</t>
  </si>
  <si>
    <t>Percentage of adolescents living with HIV who are virally suppressed, 2014</t>
  </si>
  <si>
    <t>Percentage of men who have sex with men (aged &lt;25) who were tested for HIV and know their result, 2005</t>
  </si>
  <si>
    <t>Percentage of men who have sex with men (aged &lt;25) who were tested for HIV and know their result, 2007</t>
  </si>
  <si>
    <t>Percentage of men who have sex with men (aged &lt;25) who were tested for HIV and know their result, 2009</t>
  </si>
  <si>
    <t>Percentage of men who have sex with men (aged &lt;25) who were tested for HIV and know their result, 2011</t>
  </si>
  <si>
    <t>Percentage of men who have sex with men (aged &lt;25) who were tested for HIV and know their result, 2012</t>
  </si>
  <si>
    <t>Percentage of men who have sex with men (aged &lt;25) who were tested for HIV and know their result, 2013</t>
  </si>
  <si>
    <t>Percentage of sex workers (aged &lt;25) who were tested for HIV and know their result, 2005</t>
  </si>
  <si>
    <t>Percentage of sex workers (aged &lt;25) who were tested for HIV and know their result, 2007</t>
  </si>
  <si>
    <t>Percentage of sex workers (aged &lt;25) who were tested for HIV and know their result, 2009</t>
  </si>
  <si>
    <t>Percentage of sex workers (aged &lt;25) who were tested for HIV and know their result, 2011</t>
  </si>
  <si>
    <t>Percentage of sex workers (aged &lt;25) who were tested for HIV and know their result, 2012</t>
  </si>
  <si>
    <t>Percentage of sex workers (aged &lt;25) who were tested for HIV and know their result, 2013</t>
  </si>
  <si>
    <t>Percentage of people who inject drugs (aged &lt;25) who were tested for HIV and know their result, 2005</t>
  </si>
  <si>
    <t>Percentage of people who inject drugs (aged &lt;25) who were tested for HIV and know their result, 2007</t>
  </si>
  <si>
    <t>Percentage of people who inject drugs (aged &lt;25) who were tested for HIV and know their result, 2009</t>
  </si>
  <si>
    <t>Percentage of people who inject drugs (aged &lt;25) who were tested for HIV and know their result, 2011</t>
  </si>
  <si>
    <t>Percentage of people who inject drugs (aged &lt;25) who were tested for HIV and know their result, 2012</t>
  </si>
  <si>
    <t>Percentage of people who inject drugs (aged &lt;25) who were tested for HIV and know their result, 2013</t>
  </si>
  <si>
    <t>Percentage of men who have sex with men (aged &lt;25) living with HIV receivng antiretroviral therapy for treatment, 2005</t>
  </si>
  <si>
    <t>Percentage of men who have sex with men (aged &lt;25) living with HIV receivng antiretroviral therapy for treatment, 2006</t>
  </si>
  <si>
    <t>Percentage of men who have sex with men (aged &lt;25) living with HIV receivng antiretroviral therapy for treatment, 2007</t>
  </si>
  <si>
    <t>Percentage of men who have sex with men (aged &lt;25) living with HIV receivng antiretroviral therapy for treatment, 2008</t>
  </si>
  <si>
    <t>Percentage of men who have sex with men (aged &lt;25) living with HIV receivng antiretroviral therapy for treatment, 2009</t>
  </si>
  <si>
    <t>Percentage of men who have sex with men (aged &lt;25) living with HIV receivng antiretroviral therapy for treatment, 2010</t>
  </si>
  <si>
    <t>Percentage of men who have sex with men (aged &lt;25) living with HIV receivng antiretroviral therapy for treatment, 2011</t>
  </si>
  <si>
    <t>Percentage of men who have sex with men (aged &lt;25) living with HIV receivng antiretroviral therapy for treatment, 2012</t>
  </si>
  <si>
    <t>Percentage of men who have sex with men (aged &lt;25) living with HIV receivng antiretroviral therapy for treatment, 2013</t>
  </si>
  <si>
    <t>Percentage of men who have sex with men (aged &lt;25) living with HIV receivng antiretroviral therapy for treatment, 2014</t>
  </si>
  <si>
    <t>Percentage of sex workers (aged &lt;25) living with HIV receivng antiretroviral therapy for treatment, 2005</t>
  </si>
  <si>
    <t>Percentage of sex workers (aged &lt;25) living with HIV receivng antiretroviral therapy for treatment, 2006</t>
  </si>
  <si>
    <t>Percentage of sex workers (aged &lt;25) living with HIV receivng antiretroviral therapy for treatment, 2007</t>
  </si>
  <si>
    <t>Percentage of sex workers (aged &lt;25) living with HIV receivng antiretroviral therapy for treatment, 2008</t>
  </si>
  <si>
    <t>Percentage of sex workers (aged &lt;25) living with HIV receivng antiretroviral therapy for treatment, 2009</t>
  </si>
  <si>
    <t>Percentage of sex workers (aged &lt;25) living with HIV receivng antiretroviral therapy for treatment, 2010</t>
  </si>
  <si>
    <t>Percentage of sex workers (aged &lt;25) living with HIV receivng antiretroviral therapy for treatment, 2011</t>
  </si>
  <si>
    <t>Percentage of sex workers (aged &lt;25) living with HIV receivng antiretroviral therapy for treatment, 2012</t>
  </si>
  <si>
    <t>Percentage of sex workers (aged &lt;25) living with HIV receivng antiretroviral therapy for treatment, 2013</t>
  </si>
  <si>
    <t>Percentage of sex workers (aged &lt;25) living with HIV receivng antiretroviral therapy for treatment, 2014</t>
  </si>
  <si>
    <t>Percentage of people who inject drugs (aged &lt;25) living with HIV receivng antiretroviral therapy for treatment, 2005</t>
  </si>
  <si>
    <t>Percentage of people who inject drugs (aged &lt;25) living with HIV receivng antiretroviral therapy for treatment, 2006</t>
  </si>
  <si>
    <t>Percentage of people who inject drugs (aged &lt;25) living with HIV receivng antiretroviral therapy for treatment, 2007</t>
  </si>
  <si>
    <t>Percentage of people who inject drugs (aged &lt;25) living with HIV receivng antiretroviral therapy for treatment, 2008</t>
  </si>
  <si>
    <t>Percentage of people who inject drugs (aged &lt;25) living with HIV receivng antiretroviral therapy for treatment, 2009</t>
  </si>
  <si>
    <t>Percentage of people who inject drugs (aged &lt;25) living with HIV receivng antiretroviral therapy for treatment, 2010</t>
  </si>
  <si>
    <t>Percentage of people who inject drugs (aged &lt;25) living with HIV receivng antiretroviral therapy for treatment, 2011</t>
  </si>
  <si>
    <t>Percentage of people who inject drugs (aged &lt;25) living with HIV receivng antiretroviral therapy for treatment, 2012</t>
  </si>
  <si>
    <t>Percentage of people who inject drugs (aged &lt;25) living with HIV receivng antiretroviral therapy for treatment, 2013</t>
  </si>
  <si>
    <t>Percentage of people who inject drugs (aged &lt;25) living with HIV receivng antiretroviral therapy for treatment, 2014</t>
  </si>
  <si>
    <t>Percentage of men who have sex with men (aged &lt;25) living with HIV who are virally suppressed, 2005</t>
  </si>
  <si>
    <t>Percentage of men who have sex with men (aged &lt;25) living with HIV who are virally suppressed, 2006</t>
  </si>
  <si>
    <t>Percentage of men who have sex with men (aged &lt;25) living with HIV who are virally suppressed, 2007</t>
  </si>
  <si>
    <t>Percentage of men who have sex with men (aged &lt;25) living with HIV who are virally suppressed, 2008</t>
  </si>
  <si>
    <t>Percentage of men who have sex with men (aged &lt;25) living with HIV who are virally suppressed, 2009</t>
  </si>
  <si>
    <t>Percentage of men who have sex with men (aged &lt;25) living with HIV who are virally suppressed, 2010</t>
  </si>
  <si>
    <t>Percentage of men who have sex with men (aged &lt;25) living with HIV who are virally suppressed, 2011</t>
  </si>
  <si>
    <t>Percentage of men who have sex with men (aged &lt;25) living with HIV who are virally suppressed, 2012</t>
  </si>
  <si>
    <t>Percentage of men who have sex with men (aged &lt;25) living with HIV who are virally suppressed, 2013</t>
  </si>
  <si>
    <t>Percentage of men who have sex with men (aged &lt;25) living with HIV who are virally suppressed, 2014</t>
  </si>
  <si>
    <t>Percentage of sex workers (aged &lt;25) living with HIV who are virally suppressed, 2005</t>
  </si>
  <si>
    <t>Percentage of sex workers (aged &lt;25) living with HIV who are virally suppressed, 2006</t>
  </si>
  <si>
    <t>Percentage of sex workers (aged &lt;25) living with HIV who are virally suppressed, 2007</t>
  </si>
  <si>
    <t>Percentage of sex workers (aged &lt;25) living with HIV who are virally suppressed, 2008</t>
  </si>
  <si>
    <t>Percentage of sex workers (aged &lt;25) living with HIV who are virally suppressed, 2009</t>
  </si>
  <si>
    <t>Percentage of sex workers (aged &lt;25) living with HIV who are virally suppressed, 2010</t>
  </si>
  <si>
    <t>Percentage of sex workers (aged &lt;25) living with HIV who are virally suppressed, 2011</t>
  </si>
  <si>
    <t>Percentage of sex workers (aged &lt;25) living with HIV who are virally suppressed, 2012</t>
  </si>
  <si>
    <t>Percentage of sex workers (aged &lt;25) living with HIV who are virally suppressed, 2013</t>
  </si>
  <si>
    <t>Percentage of sex workers (aged &lt;25) living with HIV who are virally suppressed, 2014</t>
  </si>
  <si>
    <t>Percentage of people who inject drugs (aged &lt;25) living with HIV who are virally suppressed, 2005</t>
  </si>
  <si>
    <t>Percentage of people who inject drugs (aged &lt;25) living with HIV who are virally suppressed, 2006</t>
  </si>
  <si>
    <t>Percentage of people who inject drugs (aged &lt;25) living with HIV who are virally suppressed, 2007</t>
  </si>
  <si>
    <t>Percentage of people who inject drugs (aged &lt;25) living with HIV who are virally suppressed, 2008</t>
  </si>
  <si>
    <t>Percentage of people who inject drugs (aged &lt;25) living with HIV who are virally suppressed, 2009</t>
  </si>
  <si>
    <t>Percentage of people who inject drugs (aged &lt;25) living with HIV who are virally suppressed, 2010</t>
  </si>
  <si>
    <t>Percentage of people who inject drugs (aged &lt;25) living with HIV who are virally suppressed, 2011</t>
  </si>
  <si>
    <t>Percentage of people who inject drugs (aged &lt;25) living with HIV who are virally suppressed, 2012</t>
  </si>
  <si>
    <t>Percentage of people who inject drugs (aged &lt;25) living with HIV who are virally suppressed, 2013</t>
  </si>
  <si>
    <t>Percentage of people who inject drugs (aged &lt;25) living with HIV who are virally suppressed, 2014</t>
  </si>
  <si>
    <t>2nd (Both)</t>
  </si>
  <si>
    <t>Social Change</t>
  </si>
  <si>
    <t>Percentage of women (aged 20-24) who were married or in union by age 18, 2008-2013</t>
  </si>
  <si>
    <t>Age of consent for HIV testing based on current policy</t>
  </si>
  <si>
    <t>Secondary school enrolment for boys of official secondary school age, 2008-2012</t>
  </si>
  <si>
    <t>Secondary school enrolment for girls of official secondary school age, 2008-2012</t>
  </si>
  <si>
    <t>Percentage of women (aged 15-19) who have ever experienced sexual violence</t>
  </si>
  <si>
    <t>HIV prevalence among young sex workers (aged &lt;25)</t>
  </si>
  <si>
    <t>HIV prevalence among men who have sex with men (aged &lt;25)</t>
  </si>
  <si>
    <t>HIV prevalence among young people (aged &lt;25) who inject drugs</t>
  </si>
  <si>
    <r>
      <t xml:space="preserve">UNICEF, </t>
    </r>
    <r>
      <rPr>
        <i/>
        <sz val="8"/>
        <color theme="1"/>
        <rFont val="Arial Narrow"/>
        <family val="2"/>
      </rPr>
      <t>The State of the World's Children 2014 In Numbers: Every Child Counts</t>
    </r>
    <r>
      <rPr>
        <sz val="8"/>
        <color theme="1"/>
        <rFont val="Arial Narrow"/>
        <family val="2"/>
      </rPr>
      <t>, January 2014</t>
    </r>
  </si>
  <si>
    <t>Indicators</t>
  </si>
  <si>
    <t>Estimated population of older adolescents ages 15-19</t>
  </si>
  <si>
    <t>Estimated population of adolescent boys</t>
  </si>
  <si>
    <t>Estimated population of adolescent girls</t>
  </si>
  <si>
    <t>Population size estimate of adolescents who inject drugs</t>
  </si>
  <si>
    <t>Population size estimate of adolescent males who have sex with males</t>
  </si>
  <si>
    <t>Population size estimate of adolescent transgenders</t>
  </si>
  <si>
    <t>Population size estimate of adolescents who sell sex</t>
  </si>
  <si>
    <t>Value</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</si>
  <si>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</si>
  <si>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</si>
  <si>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</si>
  <si>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</si>
  <si>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</si>
  <si>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</si>
  <si>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</si>
  <si>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</si>
  <si>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</si>
  <si>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</si>
  <si>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</si>
  <si>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</si>
  <si>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</si>
  <si>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</si>
  <si>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</si>
  <si>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</si>
  <si>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</si>
  <si>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</si>
  <si>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</si>
  <si>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</si>
  <si>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</si>
  <si>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</si>
  <si>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</si>
  <si>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</si>
  <si>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</si>
  <si>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</si>
  <si>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</si>
  <si>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</si>
  <si>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</si>
  <si>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</si>
  <si>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</si>
  <si>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</si>
  <si>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</si>
  <si>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</si>
  <si>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</si>
  <si>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</si>
  <si>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</si>
  <si>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</si>
  <si>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</si>
  <si>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</si>
  <si>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</si>
  <si>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</si>
  <si>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</si>
  <si>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</si>
  <si>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</si>
  <si>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</si>
  <si>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</si>
  <si>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</si>
  <si>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</si>
  <si>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</si>
  <si>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</si>
  <si>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</si>
  <si>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</si>
  <si>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</si>
  <si>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</si>
  <si>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</si>
  <si>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</si>
  <si>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Type Name of Sub-National locations to replace the columns</t>
  </si>
  <si>
    <t>HIV prevalence (%) among older adolescent girls (aged 15-19),</t>
  </si>
  <si>
    <t>Boys</t>
  </si>
  <si>
    <t>Girls</t>
  </si>
  <si>
    <t>Modified Value</t>
  </si>
  <si>
    <t>GBV</t>
  </si>
  <si>
    <t>Education</t>
  </si>
  <si>
    <t>AWID</t>
  </si>
  <si>
    <t>Proportion of adolescent males (10 - 19 years) who are circumscissed</t>
  </si>
  <si>
    <t>Poportion of adolescent girls who are malnourished (check with Tin Tin)</t>
  </si>
  <si>
    <t>Prevalence of suiscide attempt among adolescents 10 - 19 years</t>
  </si>
  <si>
    <t>Number of adolescent gilrs reached through HPV vaccination programme</t>
  </si>
  <si>
    <t>Number of adolescent girls reached with social protection programme?</t>
  </si>
  <si>
    <t>Transtion rate to secondary school for adolescent girls</t>
  </si>
  <si>
    <t>Percentage of adolescents aged 15-19 who inject drugs reporting use of sterile injecting equipment the last time they injected</t>
  </si>
  <si>
    <t>Prevalence of XXX</t>
  </si>
  <si>
    <t>Numbe rof YYY</t>
  </si>
  <si>
    <t>AdolSW</t>
  </si>
  <si>
    <t>Proportion of adolescent girls (15-19 years) who are pregant with first child</t>
  </si>
  <si>
    <t>Number that received PEP as part of care</t>
  </si>
  <si>
    <t>Proportion of teachers trained (in-service &amp; pre-service) with quality comprehensive sexuality education curriculum (modified ESA target 2)</t>
  </si>
  <si>
    <t>CashTransfer</t>
  </si>
  <si>
    <t>AdolMSM</t>
  </si>
  <si>
    <t>AdolTG</t>
  </si>
  <si>
    <t>VMMC</t>
  </si>
  <si>
    <t>IFA</t>
  </si>
  <si>
    <t>HPV</t>
  </si>
  <si>
    <t>Standard Indicator</t>
  </si>
  <si>
    <t>Adapted Indicators, if applicable</t>
  </si>
  <si>
    <t>Policy Review</t>
  </si>
  <si>
    <t>Exisiting Programme</t>
  </si>
  <si>
    <t>National Target</t>
  </si>
  <si>
    <t>value</t>
  </si>
  <si>
    <t>Sub-National Areas</t>
  </si>
  <si>
    <t>Other Adolescent Programmes</t>
  </si>
  <si>
    <t>MSM</t>
  </si>
  <si>
    <t>SW</t>
  </si>
  <si>
    <t>Harm Reduction</t>
  </si>
  <si>
    <t>HCT</t>
  </si>
  <si>
    <t>ART</t>
  </si>
  <si>
    <t>CM</t>
  </si>
  <si>
    <t>Edu</t>
  </si>
  <si>
    <t>Educ</t>
  </si>
  <si>
    <t>Select Name of Sub-National Area</t>
  </si>
  <si>
    <t xml:space="preserve">   Percentage of adolescent who sell sex (15-19) using a condom at last sex</t>
  </si>
  <si>
    <t xml:space="preserve">   Percentage of adolescent males who have sex with males (15-19) using a condom at last sex</t>
  </si>
  <si>
    <t xml:space="preserve">   Percentage of adolescent transgender (15-19) using a condom at last sex</t>
  </si>
  <si>
    <t xml:space="preserve">   Percentage of people who inject drugs (aged &lt;25) reporting use of sterile injecting equipment the last time they injected, 2013 or most recent</t>
  </si>
  <si>
    <t>Percentage of women (aged 20-24) who were married or in union by age 18</t>
  </si>
  <si>
    <t>Secondary school enrolment for girls of official secondary school age</t>
  </si>
  <si>
    <t>Self reported prevalence of sexually transmitted infections among adolescents 15 - 19 years</t>
  </si>
  <si>
    <t>Programme</t>
  </si>
  <si>
    <t>Gap</t>
  </si>
  <si>
    <t>UNICEF, The State of the World's Children 2014 In Numbers: Every Child Counts, January 2014</t>
  </si>
  <si>
    <t>Intervention</t>
  </si>
  <si>
    <t>Adolescent Health</t>
  </si>
  <si>
    <t>Gender Based Violence</t>
  </si>
  <si>
    <t>Social Protection</t>
  </si>
  <si>
    <t>Adolescent Key Populations</t>
  </si>
  <si>
    <t>Disaster Risk Reduction</t>
  </si>
  <si>
    <t>Interventions</t>
  </si>
  <si>
    <t>Programmes</t>
  </si>
  <si>
    <t>Social Protections</t>
  </si>
  <si>
    <t>Adolescent Key Population</t>
  </si>
  <si>
    <t>Percentage of sexually active adolescents (aged 15‒19) who were tested and received results in the last 12 months</t>
  </si>
  <si>
    <t>PMTCT</t>
  </si>
  <si>
    <t>Proportion of pregnant  adolescents  15-19 years who have been initiated ARV therapy for PMTCT</t>
  </si>
  <si>
    <t>proportion of sexually active adolescents who report using condom during the last high risk sexual activity</t>
  </si>
  <si>
    <t>PreP</t>
  </si>
  <si>
    <t>proportion of sexually active adolescents who report using pre-exposure prophylaxis before the last high risk sexual activity</t>
  </si>
  <si>
    <t>Proportion of in-school adolescents (10-19 years) who have comprehensive knowledge of HIV (UNAIDS definition)</t>
  </si>
  <si>
    <t>Availabiliy of legal / policy statement reducing age of consent below 18 years? (Y/N)</t>
  </si>
  <si>
    <t>TBD</t>
  </si>
  <si>
    <t>HIV Testing and Treatment</t>
  </si>
  <si>
    <t>Comprehensive HIV Prevention</t>
  </si>
  <si>
    <t>Enablers</t>
  </si>
  <si>
    <t>Percentage of adolescents (aged 10-19) living with HIV receivng antiretroviral therapy for treatment</t>
  </si>
  <si>
    <t>Intervetnion</t>
  </si>
  <si>
    <t>All In! Target</t>
  </si>
  <si>
    <t>Voluntary medical male circumcision</t>
  </si>
  <si>
    <t>HIV Testing</t>
  </si>
  <si>
    <t xml:space="preserve">Condoms </t>
  </si>
  <si>
    <t>Sexual Violence</t>
  </si>
  <si>
    <t>Comprehensive Sexuality Education</t>
  </si>
  <si>
    <t>Protective Laws</t>
  </si>
  <si>
    <t>Social Transfers</t>
  </si>
  <si>
    <t>Innovative Comunication</t>
  </si>
  <si>
    <t>Maternal Health</t>
  </si>
  <si>
    <t>Mental Health</t>
  </si>
  <si>
    <t>Child Marriage</t>
  </si>
  <si>
    <t>Secondary School Transition</t>
  </si>
  <si>
    <t>Girls Education</t>
  </si>
  <si>
    <t>Sexual &amp; Reproductive Education</t>
  </si>
  <si>
    <t>Acute Emergency</t>
  </si>
  <si>
    <t>Chronic Emergency</t>
  </si>
  <si>
    <t>1. Basic Information</t>
  </si>
  <si>
    <t>All In! Interventions</t>
  </si>
  <si>
    <t>Adolescent &amp; HIV Program Category</t>
  </si>
  <si>
    <t>Adolescent &amp; 
HIV Related INDICATORS</t>
  </si>
  <si>
    <t>Commodities</t>
  </si>
  <si>
    <t>Human resources</t>
  </si>
  <si>
    <t>Accessibility</t>
  </si>
  <si>
    <t>Utilisation</t>
  </si>
  <si>
    <t>Continuity</t>
  </si>
  <si>
    <t>Quality</t>
  </si>
  <si>
    <t>1
HIV prevention and Sexuality education for adolescents and young people</t>
  </si>
  <si>
    <t xml:space="preserve">In-school life skills based- HIV prevention and reproductive and sexual health education </t>
  </si>
  <si>
    <t>Proportion of primary and secondary schools provining life skill based education with no stock out of school based - lifeskills learning materials during the last 3 months</t>
  </si>
  <si>
    <r>
      <t xml:space="preserve">proprtion of primary and/or secondary schools with at least </t>
    </r>
    <r>
      <rPr>
        <sz val="8"/>
        <color rgb="FF7030A0"/>
        <rFont val="Calibri"/>
        <family val="2"/>
        <scheme val="minor"/>
      </rPr>
      <t>-----  teachers</t>
    </r>
    <r>
      <rPr>
        <sz val="8"/>
        <color theme="1"/>
        <rFont val="Calibri"/>
        <family val="2"/>
        <scheme val="minor"/>
      </rPr>
      <t xml:space="preserve"> trained for teaching life skills based- HIV prevention and reproductive and sexual health education in classroom setting</t>
    </r>
  </si>
  <si>
    <t xml:space="preserve">Proportion of primary and secondary schools supposed to provide   lifeskills competencies based education (according to the national policy) that are providing them </t>
  </si>
  <si>
    <t xml:space="preserve"> Proportion of school children aged 10-14/15-19  years who  have attended at least one school lesson/session on lifeskills competency based education, including HIV/SRH during the period considered</t>
  </si>
  <si>
    <t xml:space="preserve"> Proportion of school children aged 10-14/15-19  years who  have attended at least 5 lessons/sessions on lifeskills competency based education  during the period considered</t>
  </si>
  <si>
    <r>
      <t xml:space="preserve">i)  Proportion of school children aged 10-4/15-19 years whose parent(s) have attended a session on life skill education during the Teacher and Parents Association meeting during the considered period;
                              </t>
    </r>
    <r>
      <rPr>
        <b/>
        <u/>
        <sz val="8"/>
        <color theme="1"/>
        <rFont val="Calibri"/>
        <family val="2"/>
        <scheme val="minor"/>
      </rPr>
      <t>Or</t>
    </r>
    <r>
      <rPr>
        <sz val="8"/>
        <color theme="1"/>
        <rFont val="Calibri"/>
        <family val="2"/>
        <scheme val="minor"/>
      </rPr>
      <t xml:space="preserve">
ii)  the % of school children who know  three ways of HIV/STI transmission and three methods of HIV/STI prevention  
                              </t>
    </r>
    <r>
      <rPr>
        <b/>
        <u/>
        <sz val="8"/>
        <color theme="1"/>
        <rFont val="Calibri"/>
        <family val="2"/>
        <scheme val="minor"/>
      </rPr>
      <t>Or</t>
    </r>
    <r>
      <rPr>
        <sz val="8"/>
        <color theme="1"/>
        <rFont val="Calibri"/>
        <family val="2"/>
        <scheme val="minor"/>
      </rPr>
      <t xml:space="preserve">
iii)  % of school children who have been tested for HIV and STI</t>
    </r>
  </si>
  <si>
    <t xml:space="preserve">Out of school life skills based- HIV prevention and reproductive and sexual health education </t>
  </si>
  <si>
    <t>Proportion of youth centers/CBOs or community centers conducting HIV prevention services with no stock outs of lifeskills learning materials for adolescents during the last 3 months</t>
  </si>
  <si>
    <r>
      <t xml:space="preserve">Proprtion of youth centers/CBOs or community centers that have at least
</t>
    </r>
    <r>
      <rPr>
        <sz val="8"/>
        <color rgb="FF7030A0"/>
        <rFont val="Calibri"/>
        <family val="2"/>
        <scheme val="minor"/>
      </rPr>
      <t>--- trained worker/volunteer/peer</t>
    </r>
    <r>
      <rPr>
        <sz val="8"/>
        <color theme="1"/>
        <rFont val="Calibri"/>
        <family val="2"/>
        <scheme val="minor"/>
      </rPr>
      <t>,  counsellors on  life skills based- HIV prevention and SRH education for adolescents (girls/boys/both)</t>
    </r>
  </si>
  <si>
    <t xml:space="preserve"> Proportion of communities that have youth centers/CBOs or community centers providing lifeskills based HIV prevention and SRH  education for adolescents girls/boys/both</t>
  </si>
  <si>
    <t>Proportion of adolescents (boys/girls/both) aged 10-14/15-19 years who are out of school and who know where is located the youth center/CBO/community center that provide HIV prevention education services</t>
  </si>
  <si>
    <r>
      <t xml:space="preserve">i) Proportion of adolescents (boys/girls/both) aged 10-14/15-19 years who are out of school and who have been tested for HIV
                    </t>
    </r>
    <r>
      <rPr>
        <b/>
        <u/>
        <sz val="8"/>
        <color theme="1"/>
        <rFont val="Calibri"/>
        <family val="2"/>
        <scheme val="minor"/>
      </rPr>
      <t>Or</t>
    </r>
    <r>
      <rPr>
        <sz val="8"/>
        <color theme="1"/>
        <rFont val="Calibri"/>
        <family val="2"/>
        <scheme val="minor"/>
      </rPr>
      <t xml:space="preserve">
ii) Proportion of adolescents (boys/girls/both) aged 10-14/15-19 years who who have used the youth center/CBO/community center </t>
    </r>
  </si>
  <si>
    <r>
      <t xml:space="preserve">i)  Proportion of out of school adolescents  aged 10-14/15-19 years who have used the youth center/CBO/community center 
                              </t>
    </r>
    <r>
      <rPr>
        <b/>
        <u/>
        <sz val="8"/>
        <color theme="1"/>
        <rFont val="Calibri"/>
        <family val="2"/>
        <scheme val="minor"/>
      </rPr>
      <t>Or</t>
    </r>
    <r>
      <rPr>
        <sz val="8"/>
        <color theme="1"/>
        <rFont val="Calibri"/>
        <family val="2"/>
        <scheme val="minor"/>
      </rPr>
      <t xml:space="preserve">
ii)  Proportion of out of school adolescents (boys/girls/both) aged 10-14/15-19 years who have been tested for HIV
                    </t>
    </r>
  </si>
  <si>
    <t>2
Condoms</t>
  </si>
  <si>
    <t>Condom Use (15-19) w/ multiple partners</t>
  </si>
  <si>
    <t>Proportion of condom outlets (health facilities and community outlets) in the district that had no stock out of condoms in the last 3 months</t>
  </si>
  <si>
    <t>Proportion of condom outlets (health facilities and community outlets) in the district with at least one staff trained to provide counseling and condoms to youth</t>
  </si>
  <si>
    <t>Proportion of condom outlets (health facilities and community outlets) in the district that are provding condoms to adolescents</t>
  </si>
  <si>
    <t>Proportion of adolescents aged  15-19 years who  reported ever using a condom</t>
  </si>
  <si>
    <r>
      <t xml:space="preserve"> Proportion of sexually active adolescent girls</t>
    </r>
    <r>
      <rPr>
        <sz val="8"/>
        <color theme="1"/>
        <rFont val="Calibri"/>
        <family val="2"/>
        <scheme val="minor"/>
      </rPr>
      <t xml:space="preserve"> aged 15-19 years who are currently using condom</t>
    </r>
  </si>
  <si>
    <t xml:space="preserve">3
STI management </t>
  </si>
  <si>
    <r>
      <t>STI screening and treatment for adolescents aged 15-19</t>
    </r>
    <r>
      <rPr>
        <sz val="8"/>
        <color rgb="FF7030A0"/>
        <rFont val="Calibri"/>
        <family val="2"/>
        <scheme val="minor"/>
      </rPr>
      <t xml:space="preserve"> [or 10-19]</t>
    </r>
    <r>
      <rPr>
        <sz val="8"/>
        <color theme="1"/>
        <rFont val="Calibri"/>
        <family val="2"/>
        <scheme val="minor"/>
      </rPr>
      <t xml:space="preserve"> years</t>
    </r>
  </si>
  <si>
    <t>Proportion of youth centers or health facilities providing STI screening and treament services which report no stock-outs of STI test kits and drugs during the last  3 months</t>
  </si>
  <si>
    <t xml:space="preserve">Proportion of youth centers or health facilities with at least one trained worker (or a defined number of trained satff according to the national norms) on STI screening and treament </t>
  </si>
  <si>
    <t>Proportion of youth centers or health facilities targeted to provide STI screeing and treatment services according to the national strategy that are currently providing them</t>
  </si>
  <si>
    <t xml:space="preserve"> Proportion of adolescents  aged 15-19 years old  (girls/boys/both) who were screened for STI in youth centers,  health facilities or through outreach activities</t>
  </si>
  <si>
    <t xml:space="preserve"> Proportion of adolescents  aged 15-19 years  (girls/boys/both) who were screened for STI in youth centers,  health facilities or through outreach activities and were post-test counselled</t>
  </si>
  <si>
    <t xml:space="preserve"> Proportion of adolescents (girls/boys/both) 15-19  years old whose sexual partners have been tested for STI  in youth centers,  health facilities or through outreach activities </t>
  </si>
  <si>
    <t xml:space="preserve">4
HIV Testing &amp; Counseling
1) Health facilities/ outreach </t>
  </si>
  <si>
    <t>Proportion of health service sites (facilities or outreach)  that are currently  providing HIV T&amp;C services, which report no stock-outs of  HIV test kits during the  last 3 months</t>
  </si>
  <si>
    <t>Proportion health service sites (facilities or outreach) that are currently providing HIV T&amp;C services, which report having at least one health care worker trained to counsel youth for pre or post-test counselling</t>
  </si>
  <si>
    <t>Proportion of health service sites (facilities or outreach) that provide HIV testing that are youth friendly (defined according to national standard, but  may include: affordable, available at convenient times for youth, offer privacy, technically competent for adolescent issues)</t>
  </si>
  <si>
    <t xml:space="preserve">Proportion youth 15-19 who report ever testing for HIV. (KL - who state knowledge of a place to be tested for HIV) </t>
  </si>
  <si>
    <t>Proportion adolescents 15-19 who report ever testing for HIV.</t>
  </si>
  <si>
    <t xml:space="preserve">2) non-health: community/ school-based testing campaigns </t>
  </si>
  <si>
    <t>Proportion of HIV testing campaigns, which report no stock-outs of  HIV test kits during the  last campaign</t>
  </si>
  <si>
    <t xml:space="preserve">Proportion of HIV testing campaigns, which have a health care provider trained to counsel youth for pre or post-test counselling. </t>
  </si>
  <si>
    <t xml:space="preserve">Proportion of communities/schools reached with HIV testing campaigns. </t>
  </si>
  <si>
    <t>Proportion of facilities currently providing PMTCT with no stock-outs of ARVs  during the last 3 months</t>
  </si>
  <si>
    <t xml:space="preserve"> Proportion of ANC facilities currently offering ANC services (ARVs) that are providing HIV testing and ARV for PMTCT</t>
  </si>
  <si>
    <t>Proportion of HIV-exposed infants born to pregnant adolescents living with HIV  who received ARV therapy for PMTCT</t>
  </si>
  <si>
    <t>6
Male Circumcision</t>
  </si>
  <si>
    <t xml:space="preserve">Proportion of sites providing VMMC (distinct locations) that have all the essential commodities in place (sterile scalpels, local anesthetic, sutures and sterile clamps in working order).   </t>
  </si>
  <si>
    <t>Proportion of sites providing VMMC who have health care workers trained to counsel adolescents on VMMC</t>
  </si>
  <si>
    <t>Proportion of  sites providing VMMC</t>
  </si>
  <si>
    <t>Proportion of estimated number of young males (10-19) who received MMC during the last 12 months</t>
  </si>
  <si>
    <t>Proportion of estimated number of young males (10-19) who attended at least one postoperative follow-up visit (routine or emergency), during the last 12 months</t>
  </si>
  <si>
    <t>Proportion of estimated number of young males (10-19) seeking MC services who were referred to at least one essential service as part of VMMC during the last 12 months</t>
  </si>
  <si>
    <t>7
Treatment  for ALHIV</t>
  </si>
  <si>
    <t>ART for ALHIV</t>
  </si>
  <si>
    <r>
      <t xml:space="preserve"> Proportion of ART sites (facilities) currently providing ART services for PLWA with no stock-outs of ARV</t>
    </r>
    <r>
      <rPr>
        <sz val="8"/>
        <color rgb="FFFF0000"/>
        <rFont val="Calibri"/>
        <family val="2"/>
        <scheme val="minor"/>
      </rPr>
      <t xml:space="preserve"> (for ALWA 10-19)</t>
    </r>
    <r>
      <rPr>
        <sz val="8"/>
        <color theme="1"/>
        <rFont val="Calibri"/>
        <family val="2"/>
        <scheme val="minor"/>
      </rPr>
      <t xml:space="preserve"> in the previous 3 months</t>
    </r>
  </si>
  <si>
    <r>
      <t xml:space="preserve">Proportion of health facilities or ARV treatment centers with </t>
    </r>
    <r>
      <rPr>
        <b/>
        <sz val="8"/>
        <color theme="1"/>
        <rFont val="Calibri"/>
        <family val="2"/>
        <scheme val="minor"/>
      </rPr>
      <t>at least a trained worker</t>
    </r>
    <r>
      <rPr>
        <sz val="8"/>
        <color theme="1"/>
        <rFont val="Calibri"/>
        <family val="2"/>
        <scheme val="minor"/>
      </rPr>
      <t xml:space="preserve"> on the provision of ARV treatment to adolescents  living with HIV </t>
    </r>
  </si>
  <si>
    <t xml:space="preserve">Proportion of treatment centers and/or health facilities targeted  for the provision of ART services according to the national guidelines  that are currently providing treatment for adolescents living with HIV </t>
  </si>
  <si>
    <t xml:space="preserve">Proportion of HIV+ 10-19 year olds who were assessed and found to be eligible for ART (CD4&lt;350 or 500) </t>
  </si>
  <si>
    <t xml:space="preserve"> Proportion of  Adolescents living with HIV in need who are initiated on ART</t>
  </si>
  <si>
    <t xml:space="preserve"> Proportion of Adolesecents living with HIV who are alive and still on treatment 12 months after ART initiation</t>
  </si>
  <si>
    <t>Eligibility</t>
  </si>
  <si>
    <t>ART program enrolment of adolescents 
living with 
HIV</t>
  </si>
  <si>
    <t xml:space="preserve">Proportion of health facilities offering HIV treatment with CD4 machines fully functioning in the last 3 months </t>
  </si>
  <si>
    <t xml:space="preserve">Proportion of health facilities offering HIV treatment that have a health care worker trained to counsel adolescents. </t>
  </si>
  <si>
    <t>Proportion of health sites (facilities or outreach) targeted to provide HIV treatment that are youth friendly (defined according to national standard, but may include: affordable, available at convenient times for youth, offer privacy, technically competent for adolescent issues)</t>
  </si>
  <si>
    <t xml:space="preserve">Proportion of HIV+ 10-19 year olds who were enrolled at ART clincs.  </t>
  </si>
  <si>
    <t>Proportion of HIV+ 10-19 year olds who were assessed for ART eligibility with a CD4 test.</t>
  </si>
  <si>
    <t>Proportion of HIV+ 10-19 year olds who enrolled in pre-ART or ART returned within six months for their next visit.</t>
  </si>
  <si>
    <t>Initiation</t>
  </si>
  <si>
    <t>HIV treatment 
for eligible 
HIV+ young 
people</t>
  </si>
  <si>
    <t xml:space="preserve">Proportion of health facilities offering HIV treatment with no stock out of any recommended ARVs in the last 3 months </t>
  </si>
  <si>
    <t>Proportion of health facilities offering HIV treatment that have a health care worker trained to support adherence for adolescents.</t>
  </si>
  <si>
    <t xml:space="preserve">Proportion of health facilities offering HIV treatment that have "adolescent friendly" services (as defined by national norm/local definition). </t>
  </si>
  <si>
    <t>Proportion of HIV+ 10-19 year olds who were assessed and found to be eligible for ART (CD4&lt;350 or 500) who were initiated on ART</t>
  </si>
  <si>
    <t>Proportion of 10-19 year olds who were assessed ART eligible (CD4&lt;350 or 500) who were alive and on treatment 6 months after initiation.</t>
  </si>
  <si>
    <t>Proportion of 10-19 year olds who were assessed ART eligible (CD4&lt;350 or 500) who were alive and on treatment 12 months after initiation.</t>
  </si>
  <si>
    <t>Adherence and Retention</t>
  </si>
  <si>
    <t>8
Specific interventions for key populations</t>
  </si>
  <si>
    <r>
      <rPr>
        <sz val="8"/>
        <color theme="1"/>
        <rFont val="Calibri"/>
        <family val="2"/>
        <scheme val="minor"/>
      </rPr>
      <t>IUD (in countries where harm reduction services are allowed)</t>
    </r>
    <r>
      <rPr>
        <sz val="8"/>
        <color rgb="FF006100"/>
        <rFont val="Calibri"/>
        <family val="2"/>
        <scheme val="minor"/>
      </rPr>
      <t xml:space="preserve">
</t>
    </r>
    <r>
      <rPr>
        <b/>
        <sz val="8"/>
        <color rgb="FF006100"/>
        <rFont val="Calibri"/>
        <family val="2"/>
        <scheme val="minor"/>
      </rPr>
      <t>&gt;&gt; Consider OST where available</t>
    </r>
  </si>
  <si>
    <t>Proportion of targeted facilities/services offering clean needles/syringes to young IDUs (15-19) with no stock outs of needles/syringes during the last 3 months</t>
  </si>
  <si>
    <t>Proportion of sites providing clean needles/syringes who have health care workers trained to counsel adolescents IDUs and provide tailored commodities</t>
  </si>
  <si>
    <r>
      <t xml:space="preserve">Proportion of sites providing clean needles/syringes -among those targeted- who are friendly to </t>
    </r>
    <r>
      <rPr>
        <sz val="8"/>
        <color rgb="FF7030A0"/>
        <rFont val="Calibri"/>
        <family val="2"/>
        <scheme val="minor"/>
      </rPr>
      <t>[of which services are seeked by]</t>
    </r>
    <r>
      <rPr>
        <sz val="8"/>
        <color theme="1"/>
        <rFont val="Calibri"/>
        <family val="2"/>
        <scheme val="minor"/>
      </rPr>
      <t xml:space="preserve">  adolescents IDUs</t>
    </r>
  </si>
  <si>
    <t>Proportion of adolescents IDUs aged 15-19 years who ever seeked clean needles/syringes (KL - know where to get clean needles/syringes)</t>
  </si>
  <si>
    <t>Proportion of adolescents IDUs aged 15-19 years who come regularly to seek clean needles/syringes</t>
  </si>
  <si>
    <t>Proportion of adolescents IDUs aged 15-19 years who receive harm reduction services that are friendly and comprehensive (clean needles &amp; syringes, infection treatment, counseling, etc)</t>
  </si>
  <si>
    <t>Proportion of targeted facilities/ Specialized NGO centres/CBOs offering condoms and lubricants to young MSMs (15-19) with no stock outs during the last 3 months</t>
  </si>
  <si>
    <t>Proportion of facilities/Specialized NGO centres/CBOs offering services to young MSMs (15-19) who have health care workers trained to counsel adolescents MSMs</t>
  </si>
  <si>
    <t>Proportion of facilities/Specialized NGO centres/CBOs offering MSM-related services -among those targeted- who are open and friendly to young MSMs (15-19)</t>
  </si>
  <si>
    <t>Proportion of adolescents MSMs aged 15-19 years who ever seeked condoms, lubricants and medical advices/care</t>
  </si>
  <si>
    <t>Proportion of adolescents MSMs aged 15-19 years who come regularly to seek condoms, lubricants and medical advices/care</t>
  </si>
  <si>
    <r>
      <t xml:space="preserve">Proportion of adolescents MSMs aged 15-19 years who receive services that are comprehensive and non-discriminatory (with commodities, advices and medical care when needed)
</t>
    </r>
    <r>
      <rPr>
        <b/>
        <u/>
        <sz val="8"/>
        <color rgb="FF7030A0"/>
        <rFont val="Calibri"/>
        <family val="2"/>
        <scheme val="minor"/>
      </rPr>
      <t>And/Or</t>
    </r>
    <r>
      <rPr>
        <sz val="8"/>
        <color rgb="FF7030A0"/>
        <rFont val="Calibri"/>
        <family val="2"/>
        <scheme val="minor"/>
      </rPr>
      <t xml:space="preserve">
Proportion of young MSMs aged 15-19 years  who reported use of condom at the last sex</t>
    </r>
    <r>
      <rPr>
        <sz val="8"/>
        <color theme="1"/>
        <rFont val="Calibri"/>
        <family val="2"/>
        <scheme val="minor"/>
      </rPr>
      <t xml:space="preserve">
</t>
    </r>
  </si>
  <si>
    <t>Adolescents enrolled in transactional sex</t>
  </si>
  <si>
    <t>Proportion of targeted facilities/ Specialized NGO centres/CBOs offering male &amp; female condoms and advices to Adolescents enrolled in transactional sex with no stock outs of condoms during the last 3 months</t>
  </si>
  <si>
    <t>Proportion of facilities/Specialized NGO centres/CBOs offering male &amp; female condoms and advices to Adolescents enrolled in transactional sex who have health &amp; social workers trained to counsel adolescents</t>
  </si>
  <si>
    <r>
      <t>Proportion of facilities/Specialized NGO centres/CBOs offering male &amp; female condoms and advices to sex workers -among those targeted- who are friendly to</t>
    </r>
    <r>
      <rPr>
        <sz val="8"/>
        <color rgb="FF7030A0"/>
        <rFont val="Calibri"/>
        <family val="2"/>
        <scheme val="minor"/>
      </rPr>
      <t xml:space="preserve"> [of which services are seeked by] </t>
    </r>
    <r>
      <rPr>
        <sz val="8"/>
        <color theme="1"/>
        <rFont val="Calibri"/>
        <family val="2"/>
        <scheme val="minor"/>
      </rPr>
      <t>adolescents enrolled in transactional sex</t>
    </r>
  </si>
  <si>
    <r>
      <t>Proportion of adolescents enrolled in transactional sex who</t>
    </r>
    <r>
      <rPr>
        <sz val="8"/>
        <color rgb="FF7030A0"/>
        <rFont val="Calibri"/>
        <family val="2"/>
        <scheme val="minor"/>
      </rPr>
      <t xml:space="preserve"> [know where to get] </t>
    </r>
    <r>
      <rPr>
        <sz val="8"/>
        <color theme="1"/>
        <rFont val="Calibri"/>
        <family val="2"/>
        <scheme val="minor"/>
      </rPr>
      <t>ever went to seek condoms and advices/care</t>
    </r>
  </si>
  <si>
    <t>Proportion of adolescents in the transactional sex who come regularly to seek condoms and advices/care</t>
  </si>
  <si>
    <r>
      <t xml:space="preserve">Proportion of adolescents in the transactional sex who use condom with all sexual partners
</t>
    </r>
    <r>
      <rPr>
        <b/>
        <u/>
        <sz val="8"/>
        <color theme="1"/>
        <rFont val="Calibri"/>
        <family val="2"/>
        <scheme val="minor"/>
      </rPr>
      <t>Or</t>
    </r>
    <r>
      <rPr>
        <sz val="8"/>
        <color theme="1"/>
        <rFont val="Calibri"/>
        <family val="2"/>
        <scheme val="minor"/>
      </rPr>
      <t xml:space="preserve">
with "non-regular" sexual partner
</t>
    </r>
    <r>
      <rPr>
        <b/>
        <u/>
        <sz val="8"/>
        <color rgb="FF7030A0"/>
        <rFont val="Calibri"/>
        <family val="2"/>
        <scheme val="minor"/>
      </rPr>
      <t>Or</t>
    </r>
    <r>
      <rPr>
        <sz val="8"/>
        <color rgb="FF7030A0"/>
        <rFont val="Calibri"/>
        <family val="2"/>
        <scheme val="minor"/>
      </rPr>
      <t xml:space="preserve">
who reported use of condom at the last sex/with the last "client"</t>
    </r>
  </si>
  <si>
    <t>ARVs for preventing MTCT  of HIV in  adolescent pregnant women</t>
  </si>
  <si>
    <t>Proportion of health facilities providing ANC that have a health workers trained on PMTCT</t>
  </si>
  <si>
    <t xml:space="preserve"> Proportion pregnant adolescents  15-19 years old  who are identified HIV-positive in ANC</t>
  </si>
  <si>
    <t xml:space="preserve">Proportion of pregnant  adolescents  15-19 years who have been initiated ARV therapy for PMTCT  </t>
  </si>
  <si>
    <t xml:space="preserve">Intervention </t>
  </si>
  <si>
    <t>Delivery Mode</t>
  </si>
  <si>
    <t>Level</t>
  </si>
  <si>
    <t>Generic Indicator</t>
  </si>
  <si>
    <t>Indicator adaptation, if required</t>
  </si>
  <si>
    <t>source</t>
  </si>
  <si>
    <t>Category</t>
  </si>
  <si>
    <t>Clinical</t>
  </si>
  <si>
    <t>PaediatricART</t>
  </si>
  <si>
    <t>Supply</t>
  </si>
  <si>
    <t>Commodity</t>
  </si>
  <si>
    <t>Human Resource</t>
  </si>
  <si>
    <t>Demand</t>
  </si>
  <si>
    <t>Utilization</t>
  </si>
  <si>
    <t>Communities</t>
  </si>
  <si>
    <t>YouthCenter</t>
  </si>
  <si>
    <t>Select Level of Care from drop down below</t>
  </si>
  <si>
    <t>ANC</t>
  </si>
  <si>
    <t>DeliveryMode</t>
  </si>
  <si>
    <t>Primary</t>
  </si>
  <si>
    <t>Homes</t>
  </si>
  <si>
    <t>Schools</t>
  </si>
  <si>
    <t>SickChildClinic</t>
  </si>
  <si>
    <t>Secondary</t>
  </si>
  <si>
    <t>CSOCenter</t>
  </si>
  <si>
    <t>STIClinic</t>
  </si>
  <si>
    <t>TBClinic</t>
  </si>
  <si>
    <t>Outreach</t>
  </si>
  <si>
    <t>VCTClinic</t>
  </si>
  <si>
    <t>5   PMTCT</t>
  </si>
  <si>
    <t>ART Enrolement</t>
  </si>
  <si>
    <t>ART Adherence</t>
  </si>
  <si>
    <t>ART Treatment</t>
  </si>
  <si>
    <t>ART Enrolment</t>
  </si>
  <si>
    <t>Causes of Bottlenect</t>
  </si>
  <si>
    <t xml:space="preserve">Common Supply Bottlenecks </t>
  </si>
  <si>
    <t>Type of bottleneck</t>
  </si>
  <si>
    <t xml:space="preserve">Common bottlenecks </t>
  </si>
  <si>
    <t>Causes of common bottlenecks</t>
  </si>
  <si>
    <t>Availability of human resources</t>
  </si>
  <si>
    <t>Lack of availability</t>
  </si>
  <si>
    <t>Lack of established positions</t>
  </si>
  <si>
    <t>Lack of staff training opportunities</t>
  </si>
  <si>
    <t xml:space="preserve">Insufficient, inequitable, untimely salaries </t>
  </si>
  <si>
    <t>Inadequate product selection</t>
  </si>
  <si>
    <t xml:space="preserve">Facilities are not functional </t>
  </si>
  <si>
    <t>Ineffective recruitment</t>
  </si>
  <si>
    <t xml:space="preserve">Lack of mentoring and supervision </t>
  </si>
  <si>
    <t>Lack of performance-based incentives</t>
  </si>
  <si>
    <t>Inadequate forecasting of needs</t>
  </si>
  <si>
    <t xml:space="preserve">Financial barriers (direct costs, indirect costs and insufficient social protection mechanisms) </t>
  </si>
  <si>
    <t>Infective implementation</t>
  </si>
  <si>
    <t>Ineffective deployment</t>
  </si>
  <si>
    <t xml:space="preserve">Disruptive working environment </t>
  </si>
  <si>
    <t>Inadequate and/or inappropriate allocation of available funds</t>
  </si>
  <si>
    <t>Community health workers are not carrying out designated activities</t>
  </si>
  <si>
    <t>High vacancy rates and turn over</t>
  </si>
  <si>
    <t>Lack of physical facilities and/or equipment</t>
  </si>
  <si>
    <t>Inadequate procurement/purchasing practices</t>
  </si>
  <si>
    <t>High absenteeism</t>
  </si>
  <si>
    <t>Inadequate storage facilities</t>
  </si>
  <si>
    <t xml:space="preserve">Lack of skills </t>
  </si>
  <si>
    <t>Inadequate inventory management practices</t>
  </si>
  <si>
    <t>Inadequate distribution systems</t>
  </si>
  <si>
    <t xml:space="preserve">Lack of motivation </t>
  </si>
  <si>
    <t>Inadequate prescription practices</t>
  </si>
  <si>
    <t>Availability of commodities</t>
  </si>
  <si>
    <t>Geographic accessibility</t>
  </si>
  <si>
    <t xml:space="preserve">Lack of health facilities </t>
  </si>
  <si>
    <t xml:space="preserve">Lack of community coverage (CHWs) </t>
  </si>
  <si>
    <t>Others, please specificy</t>
  </si>
  <si>
    <t>Initial utilisation</t>
  </si>
  <si>
    <t>Financial barriers</t>
  </si>
  <si>
    <t xml:space="preserve">Socio-cultural barriers and gender dynamics </t>
  </si>
  <si>
    <t>Belief that illness is caused by factors that cannot be addressed at health facility (e.g., witchcraft)</t>
  </si>
  <si>
    <t>Timely, continued utilisation</t>
  </si>
  <si>
    <t>Loss to follow up/drop outs</t>
  </si>
  <si>
    <t>Family cannot afford to pay user fees or travel long distances to facilities.</t>
  </si>
  <si>
    <t>Mother must obtain permission from others in household prior to seeking care</t>
  </si>
  <si>
    <t>Social norms are not supportive of specific interventions</t>
  </si>
  <si>
    <t>Limited information (for example, on childhood illness danger signs) available to families in deprived settings</t>
  </si>
  <si>
    <t>Lack of active follow up systems</t>
  </si>
  <si>
    <t xml:space="preserve">Providers lacking required skills </t>
  </si>
  <si>
    <t>Provider lacking required equipment or infrastructure</t>
  </si>
  <si>
    <t>Provider lacking motivation to ensure quality of care</t>
  </si>
  <si>
    <r>
      <t xml:space="preserve"> </t>
    </r>
    <r>
      <rPr>
        <sz val="10"/>
        <color theme="1"/>
        <rFont val="Arial Narrow"/>
        <family val="2"/>
      </rPr>
      <t>Negative experience with provider/facility</t>
    </r>
  </si>
  <si>
    <t>Domain</t>
  </si>
  <si>
    <t>Improved knowledge and evidence</t>
  </si>
  <si>
    <t>Enabling laws, budget and policies</t>
  </si>
  <si>
    <t>Availability of essential inputs</t>
  </si>
  <si>
    <t>Financial access including social transfers</t>
  </si>
  <si>
    <t>Innovations for children and adolescents</t>
  </si>
  <si>
    <t>Social norm change</t>
  </si>
  <si>
    <t>Gender equality</t>
  </si>
  <si>
    <t>Timely and effective delivery of CCC in humanitarian settings</t>
  </si>
  <si>
    <t>Disaggregated matrics for improved accountability of duty bearers</t>
  </si>
  <si>
    <t>Empowered adolescent, community and local actors</t>
  </si>
  <si>
    <t>Determinant</t>
  </si>
  <si>
    <t>Risk Informed-Programming</t>
  </si>
  <si>
    <t>Common Causes</t>
  </si>
  <si>
    <t>kigali</t>
  </si>
  <si>
    <t>Policy Options</t>
  </si>
  <si>
    <t>1. No relevant policy</t>
  </si>
  <si>
    <t>3. Existing policy with restricttions for adolescents less than 15 years</t>
  </si>
  <si>
    <t>2. Existing policy with restrictions for adolescents less than 18 years</t>
  </si>
  <si>
    <t>Programme Options</t>
  </si>
  <si>
    <t xml:space="preserve">1. No existing programmes </t>
  </si>
  <si>
    <t>Coverage Levels</t>
  </si>
  <si>
    <t>Bottlenecks</t>
  </si>
  <si>
    <t>Key Causes</t>
  </si>
  <si>
    <t>Key Actions</t>
  </si>
  <si>
    <t>others, please specify</t>
  </si>
  <si>
    <t xml:space="preserve"> Negative experience with provider/facility</t>
  </si>
  <si>
    <t>Select key actions</t>
  </si>
  <si>
    <t>key Actions</t>
  </si>
  <si>
    <t>Coverage Charts</t>
  </si>
  <si>
    <t>Improved Forecasting methods/techniques/capacities</t>
  </si>
  <si>
    <t>Pre-qualification/waivers</t>
  </si>
  <si>
    <t>Local procurement</t>
  </si>
  <si>
    <t>Improve storage and distribution logistics and equipment</t>
  </si>
  <si>
    <t>Outsourcing storage and distribution</t>
  </si>
  <si>
    <t>Capacity building on local  supply chain management</t>
  </si>
  <si>
    <t>Technologies and equipment for local storage and distribution</t>
  </si>
  <si>
    <t>Pre-service training + recruitment</t>
  </si>
  <si>
    <t>Retention / recruitment of retirees</t>
  </si>
  <si>
    <t>Outsourcing/contracting/partnerships</t>
  </si>
  <si>
    <t>Delegate, train and equip existing providers/community structures (task shifting, etc.)</t>
  </si>
  <si>
    <t xml:space="preserve">Improved planning for ensuring access (time and distance) to providers/access points </t>
  </si>
  <si>
    <t>Formal accountability mechanisms, monitoring and Incentives (financial and non-financial)  for providers (compliance with time and place norms)</t>
  </si>
  <si>
    <t>Alternative delivery mechanisms to reach populations facing specific contextual challenges</t>
  </si>
  <si>
    <t>Financing mechanism to decrease OOPs (fee abolition/ reduction, vouchers, insurance, free/subsidized provision of commodities to HH, PBF, etc.)</t>
  </si>
  <si>
    <t>Cash/in-kind transfers to users/target population (CCT, free transportation, etc.)</t>
  </si>
  <si>
    <t>C4D (home visits, media, counselling, etc.)</t>
  </si>
  <si>
    <t>Community engagement/social accountability mechanisms</t>
  </si>
  <si>
    <t>in service training/ mentoring (interpersonal skills)</t>
  </si>
  <si>
    <t>Formal accountability mechanisms, monitoring and incentives (financial and non-financial)  for providers (utilization)</t>
  </si>
  <si>
    <t>Formal accountability mechanisms, monitoring and incentives (financial and non-financial)  for providers (continuity)</t>
  </si>
  <si>
    <t>Alternative approaches to unpredictable/unreliable transportation (maternity waiting homes, referral transport, etc.)</t>
  </si>
  <si>
    <t>In service training/ mentoring/ supportive supervision/job aids/reminders</t>
  </si>
  <si>
    <t>Improve infrastructure and equipment</t>
  </si>
  <si>
    <t>Formal accountability mechanisms, monitoring and incentives (financial and non-financial)  for providers (Quality)</t>
  </si>
  <si>
    <t>Key Strategies</t>
  </si>
  <si>
    <t xml:space="preserve"> Effective collective action</t>
  </si>
  <si>
    <t xml:space="preserve"> Access to adequately staffed services, facilities and information</t>
  </si>
  <si>
    <t xml:space="preserve"> Adherence to quality</t>
  </si>
  <si>
    <r>
      <t>Ineffective planning</t>
    </r>
    <r>
      <rPr>
        <b/>
        <sz val="10"/>
        <color theme="1"/>
        <rFont val="Arial Narrow"/>
        <family val="2"/>
      </rPr>
      <t xml:space="preserve"> </t>
    </r>
  </si>
  <si>
    <t xml:space="preserve">Prevalence or incidence of T/B among adolescents (10 - 19 years) </t>
  </si>
  <si>
    <t>4. Existing policy with no restrictions for adolescents (10-19 years) but no enforcement / monitoring system</t>
  </si>
  <si>
    <t>5. Existing policy with no restrictions for adolescents (10-19 years) and supported with enforcement &amp; monitoring system</t>
  </si>
  <si>
    <t>2. Existing programme with limited access for adolescents (10-19)</t>
  </si>
  <si>
    <t>3. Existing programme inclusive of adolescents (10-19)</t>
  </si>
  <si>
    <t xml:space="preserve">   Percentage of people who inject drugs (15-19 years) reporting use of sterile injecting equipment the last time they injected, 2013 or most recent</t>
  </si>
  <si>
    <t>Key Causes of Bottleneck</t>
  </si>
  <si>
    <t>funding challenge</t>
  </si>
  <si>
    <t>Key Outputs</t>
  </si>
  <si>
    <t>Code in Tool</t>
  </si>
  <si>
    <t>Epidemic Type</t>
  </si>
  <si>
    <t>Mass media</t>
  </si>
  <si>
    <t>Generalized and hyper-endemic only; geo-focus</t>
  </si>
  <si>
    <t xml:space="preserve">Condom promotion </t>
  </si>
  <si>
    <t>Cash transfers for girls</t>
  </si>
  <si>
    <t>Hyper-endemic only</t>
  </si>
  <si>
    <t>Community mobilization</t>
  </si>
  <si>
    <t>SW / MSM / PWID / Transgenders / Prisoners</t>
  </si>
  <si>
    <t>OST</t>
  </si>
  <si>
    <t>Generalized and hyper with low MC rate, geo-focus</t>
  </si>
  <si>
    <t>PEP</t>
  </si>
  <si>
    <t>PrEP/Microbicide</t>
  </si>
  <si>
    <t>Key populations, sero-discordant couples in generalized and hyper, sexually active adolescents in hyper-endemic countries with geo-focus</t>
  </si>
  <si>
    <t>Testing</t>
  </si>
  <si>
    <t>General population , geo-focus Plus 100% of key populations, those with multiple partners, and TB patients</t>
  </si>
  <si>
    <t>Pre-ART and ART</t>
  </si>
  <si>
    <t>InnovativeComunication</t>
  </si>
  <si>
    <t>CondomProg</t>
  </si>
  <si>
    <t>HarmReduc</t>
  </si>
  <si>
    <t>SexualViolence</t>
  </si>
  <si>
    <t>HIVTesting</t>
  </si>
  <si>
    <t>Baseline (2010)</t>
  </si>
  <si>
    <t>AIDS-related deaths in adolescents</t>
  </si>
  <si>
    <t>New HIV infections in adolescents</t>
  </si>
  <si>
    <t>Goal</t>
  </si>
  <si>
    <t>New HIV infections</t>
  </si>
  <si>
    <t>AIDS-related deaths</t>
  </si>
  <si>
    <t>East Asia and the Pacific</t>
  </si>
  <si>
    <t>Eastern and Southern Africa</t>
  </si>
  <si>
    <t>Latin America and the Caribbean</t>
  </si>
  <si>
    <t>Middle East and North Africa</t>
  </si>
  <si>
    <t>West and Central Africa</t>
  </si>
  <si>
    <t>Non-UNICEF</t>
  </si>
  <si>
    <t>Republic of Moldova</t>
  </si>
  <si>
    <t>The former Yugoslav Republic of Macedonia</t>
  </si>
  <si>
    <t>Democratic People's Republic of Korea</t>
  </si>
  <si>
    <t>Marshall Islands</t>
  </si>
  <si>
    <t>Micronesia (Federated States of)</t>
  </si>
  <si>
    <t>Nauru</t>
  </si>
  <si>
    <t>Palau</t>
  </si>
  <si>
    <t>Tuvalu</t>
  </si>
  <si>
    <t>Dominica</t>
  </si>
  <si>
    <t>Saint Kitts and Nevis</t>
  </si>
  <si>
    <t>Sudan (North)</t>
  </si>
  <si>
    <t>Cabo Verde</t>
  </si>
  <si>
    <t>Andorra</t>
  </si>
  <si>
    <t>Anguilla</t>
  </si>
  <si>
    <t>Cook Islands</t>
  </si>
  <si>
    <t>Kosovo</t>
  </si>
  <si>
    <t>Liechtenstein</t>
  </si>
  <si>
    <t>Monaco</t>
  </si>
  <si>
    <t>Netherlands Antilles</t>
  </si>
  <si>
    <t>Niue</t>
  </si>
  <si>
    <t>Palestine, State of</t>
  </si>
  <si>
    <t>San Marino</t>
  </si>
  <si>
    <t>Sudan, Combined (pre-2011)</t>
  </si>
  <si>
    <t>Tokelau</t>
  </si>
  <si>
    <t>UNICEF Regions</t>
  </si>
  <si>
    <t>B2:B22</t>
  </si>
  <si>
    <t>D2:D22</t>
  </si>
  <si>
    <t>A2:A9</t>
  </si>
  <si>
    <t>C2:C28</t>
  </si>
  <si>
    <t>E2:E34</t>
  </si>
  <si>
    <t>F2:F21</t>
  </si>
  <si>
    <t>G2:G9</t>
  </si>
  <si>
    <t>H2:H26</t>
  </si>
  <si>
    <t>I2:I47</t>
  </si>
  <si>
    <t>CEECIS</t>
  </si>
  <si>
    <t>Other</t>
  </si>
  <si>
    <t>East_Asia_and_the_Pacific</t>
  </si>
  <si>
    <t>Eastern_and_Southern_Africa</t>
  </si>
  <si>
    <t>Latin_America_and_the_Caribbean</t>
  </si>
  <si>
    <t>Middle_East_and_North_Africa</t>
  </si>
  <si>
    <t>South_Asia</t>
  </si>
  <si>
    <t>West_and_Central_Africa</t>
  </si>
  <si>
    <t>All_In_countries</t>
  </si>
  <si>
    <t>Iran</t>
  </si>
  <si>
    <t>Estimated population of older adolescents ages 15-19, 2013</t>
  </si>
  <si>
    <t>Estimated population of adolescent boys, 2013</t>
  </si>
  <si>
    <t>Estimated population of adolescent girls, 2013</t>
  </si>
  <si>
    <t>Current value (2013)</t>
  </si>
  <si>
    <t>Progress towards target</t>
  </si>
  <si>
    <r>
      <rPr>
        <i/>
        <sz val="11"/>
        <color theme="1"/>
        <rFont val="Calibri Light"/>
        <family val="2"/>
        <scheme val="major"/>
      </rPr>
      <t>All In!</t>
    </r>
    <r>
      <rPr>
        <sz val="11"/>
        <color theme="1"/>
        <rFont val="Calibri Light"/>
        <family val="2"/>
        <scheme val="major"/>
      </rPr>
      <t xml:space="preserve"> target (2020)</t>
    </r>
  </si>
  <si>
    <t>All In! target (2020)</t>
  </si>
  <si>
    <t>Area1</t>
  </si>
  <si>
    <t>Area2</t>
  </si>
  <si>
    <t>Area3</t>
  </si>
  <si>
    <t>Area4</t>
  </si>
  <si>
    <t>Area5</t>
  </si>
  <si>
    <t>Area6</t>
  </si>
  <si>
    <t>Area7</t>
  </si>
  <si>
    <t>Area8</t>
  </si>
  <si>
    <t>Area9</t>
  </si>
  <si>
    <t>Area10</t>
  </si>
  <si>
    <t>Area11</t>
  </si>
  <si>
    <t>Area12</t>
  </si>
  <si>
    <t>Area13</t>
  </si>
  <si>
    <t>Area14</t>
  </si>
  <si>
    <t>Area15</t>
  </si>
  <si>
    <t>Area16</t>
  </si>
  <si>
    <t>Area17</t>
  </si>
  <si>
    <t>Area18</t>
  </si>
  <si>
    <t>Area19</t>
  </si>
  <si>
    <t>Area20</t>
  </si>
  <si>
    <t>Area21</t>
  </si>
  <si>
    <t>Area22</t>
  </si>
  <si>
    <t>Area23</t>
  </si>
  <si>
    <t>Area24</t>
  </si>
  <si>
    <t>Area25</t>
  </si>
  <si>
    <t>Area26</t>
  </si>
  <si>
    <t>Area27</t>
  </si>
  <si>
    <t>Area28</t>
  </si>
  <si>
    <t>Area29</t>
  </si>
  <si>
    <t>Area30</t>
  </si>
  <si>
    <t>Area31</t>
  </si>
  <si>
    <t>Area32</t>
  </si>
  <si>
    <t>Area33</t>
  </si>
  <si>
    <t>Area34</t>
  </si>
  <si>
    <t>Area35</t>
  </si>
  <si>
    <t>Area36</t>
  </si>
  <si>
    <t>Area37</t>
  </si>
  <si>
    <t>Area38</t>
  </si>
  <si>
    <t>Area39</t>
  </si>
  <si>
    <t>Area40</t>
  </si>
  <si>
    <t>Area41</t>
  </si>
  <si>
    <t>Area42</t>
  </si>
  <si>
    <t>Area43</t>
  </si>
  <si>
    <t>Area44</t>
  </si>
  <si>
    <t>Area45</t>
  </si>
  <si>
    <t>Area46</t>
  </si>
  <si>
    <t>Area47</t>
  </si>
  <si>
    <t>Area48</t>
  </si>
  <si>
    <t>Area49</t>
  </si>
  <si>
    <t>Area50</t>
  </si>
  <si>
    <t>HIV and AIDS Epidemiology</t>
  </si>
  <si>
    <t>Key Populations</t>
  </si>
  <si>
    <t>Sexual and Reproductive Health</t>
  </si>
  <si>
    <t>National Programme Environment</t>
  </si>
  <si>
    <t>Sub-National Programme Assessment</t>
  </si>
  <si>
    <t>Validated / National target</t>
  </si>
  <si>
    <t>Policy</t>
  </si>
  <si>
    <t>Resource</t>
  </si>
  <si>
    <t>Coordination &amp; Management</t>
  </si>
  <si>
    <t>Stigma</t>
  </si>
  <si>
    <t>2. Policy with restriction for both younger adolescents less than 18 and key populations</t>
  </si>
  <si>
    <t>3. Policy with restrictions for adolescents less than 18</t>
  </si>
  <si>
    <t>4. Policy with restrictions for adolescent key populations</t>
  </si>
  <si>
    <t>5. Existing policies with no restrictions</t>
  </si>
  <si>
    <t>Click to determine country / regional unit cost</t>
  </si>
  <si>
    <t>1. No coordination committee</t>
  </si>
  <si>
    <t>2. Sectoral technical working group at national level</t>
  </si>
  <si>
    <t>3. Sectoral technical wotking group at national and sub-national levels</t>
  </si>
  <si>
    <t>4. Cross-sectoral coordination team at natonal level</t>
  </si>
  <si>
    <t>5. Cross-sectoral coordination team at natonal and sub-national levels</t>
  </si>
  <si>
    <t>1. Others, sturctural forms of discrimination, please specify…</t>
  </si>
  <si>
    <t>2. Discriminatory social norm against adolescent girls and key populations</t>
  </si>
  <si>
    <t>3. Discriminatory social norm against key populations</t>
  </si>
  <si>
    <t>4. Discriminatory social norm against adolescent girls</t>
  </si>
  <si>
    <t>5. No discriminatory social norm</t>
  </si>
  <si>
    <t>1. Programme not inclusive of adolescents;                                                                                                                                                                            2. Programme with limited access for adolescents younger than 18 years                                                                                                                                3. Programme with limited access for adolescent key populations                                                                                                                                           4. Programme with limited access for adolescent girls                                                                                                                                                            5.  Programme with limited access for adolescents younger than 18 year and adolescent key populations                                                                                   6. Programme with limited access for adolescents younger than 18 year and adolescent girls                                                                                                              7. Programme inclusive of all adolescents</t>
  </si>
  <si>
    <t>6. Options 2 and 4 above</t>
  </si>
  <si>
    <t>Risk Informed Programming</t>
  </si>
  <si>
    <t>Adapted Indicators, 
if applicable</t>
  </si>
  <si>
    <t>Current Value</t>
  </si>
  <si>
    <t>Enabling Env.</t>
  </si>
  <si>
    <t xml:space="preserve">Policy </t>
  </si>
  <si>
    <t>Scale towards inclusive policy</t>
  </si>
  <si>
    <t>Coordination</t>
  </si>
  <si>
    <t>Scale towards cross-sectoral coordintion</t>
  </si>
  <si>
    <t>Resource Gap</t>
  </si>
  <si>
    <t>Social Norm</t>
  </si>
  <si>
    <t xml:space="preserve">Scale towards non-discriminatory </t>
  </si>
  <si>
    <t>Number of adolescent girls in need receiving any social transfer/support (DEFINE CRITERIA BASED ON NATIONAL DEFINITION OF "NEED")?</t>
  </si>
  <si>
    <t>Number of adolescent girls in need reached with cash transfers (DEFINE CRITERIA BASED ON NATIONAL DEFINITION OF "NEED")?</t>
  </si>
  <si>
    <t>PROGRAMME GAP</t>
  </si>
  <si>
    <t>Estimated total population (all ages), 2013</t>
  </si>
  <si>
    <t>Estimated population of adolescent girls (ages 10-19), 2013</t>
  </si>
  <si>
    <t>Estimated population of adolescent girls (ages 10-14), 2013</t>
  </si>
  <si>
    <t>Estimated population of adolescent girls (ages 15-19), 2013</t>
  </si>
  <si>
    <t>Estimated population of adolescent boys (ages 10-19), 2013</t>
  </si>
  <si>
    <t>Estimated population of adolescent boys (ages 10-14), 2013</t>
  </si>
  <si>
    <t>Estimated population of adolescent boys (ages 15-19), 2013</t>
  </si>
  <si>
    <t>HIV Epidemiology</t>
  </si>
  <si>
    <t>Estimated number of adolescent girls living with HIV (ages 10-19), 2013</t>
  </si>
  <si>
    <t>Estimated number of adolescent girls living with HIV (ages 10-14), 2013</t>
  </si>
  <si>
    <t>Estimated number of adolescent girls living with HIV (ages 15-19), 2013</t>
  </si>
  <si>
    <t>Estimated number of adolescent boys living with HIV (ages 10-19), 2013</t>
  </si>
  <si>
    <t>Estimated number of adolescent boys living with HIV (ages 10-14), 2013</t>
  </si>
  <si>
    <t>Estimated number of adolescent boys living with HIV (ages 15-19), 2013</t>
  </si>
  <si>
    <t>Estimated percentage of adolescents living with HIV (ages 10-19) who were vertically infected, 2013</t>
  </si>
  <si>
    <t>Estimated number of adolescents living with HIV (ages 10-19), 2013</t>
  </si>
  <si>
    <t>Estimated number of adolescents living with HIV (ages 10-14), 2013</t>
  </si>
  <si>
    <t>Estimated number of adolescents living with HIV (ages 15-19), 2013</t>
  </si>
  <si>
    <t>Modified Indicator (if necessary) - use standard indicator if available</t>
  </si>
  <si>
    <t>Estimated population of women of reproductive age (ages 15-49), 2013</t>
  </si>
  <si>
    <t>Estimated population of adolescents (ages 10-19), 2013</t>
  </si>
  <si>
    <t>Estimated number of adolescents (aged 10-19) who sell sex</t>
  </si>
  <si>
    <t>Estimated number of adolescents (aged 10-19) who inject drugs</t>
  </si>
  <si>
    <t>Estimated population of adolescent transgenders (aged 10-19)</t>
  </si>
  <si>
    <t>Estimated population of young men who have sex with men (aged 10-19), including gay and bisexual boys</t>
  </si>
  <si>
    <t>HIV prevalence (%) among adolescents (aged 10-19) who sell sex</t>
  </si>
  <si>
    <t>HIV prevalence (%) among adolescents (aged 10-19) who inject drugs</t>
  </si>
  <si>
    <t>HIV prevalence (%) among young men who have sex with men (aged 10-19), including gay and bisexual boys</t>
  </si>
  <si>
    <t>HIV prevalence (%) among adolescent transgenders (aged 10-19)</t>
  </si>
  <si>
    <t>Percentage of adolescents who inject drugs (AWID) (aged 15-19) reporting use of sterile injecting equipment the last time they injected</t>
  </si>
  <si>
    <t>Percentage of adolescents who sell sex (aged 15-19) reporting use of a condom at last sex</t>
  </si>
  <si>
    <t>Percentage of young men who have sex with men, including gay and bixsexual boys (aged 15-19), reporting use of a condom at last sex</t>
  </si>
  <si>
    <t>Percentage of adolescent transgenders (aged 15-19) using a condom at last sex</t>
  </si>
  <si>
    <t>HIV Testing , Treatment and Care</t>
  </si>
  <si>
    <t>All</t>
  </si>
  <si>
    <t xml:space="preserve">Girls </t>
  </si>
  <si>
    <t>Ages 10-19</t>
  </si>
  <si>
    <t>Ages 10-14</t>
  </si>
  <si>
    <t>Ages 15-19</t>
  </si>
  <si>
    <t>Viral Suppression</t>
  </si>
  <si>
    <t>Combination HIV Prevention</t>
  </si>
  <si>
    <t>Condoms</t>
  </si>
  <si>
    <t>Pre-Exposure Prophylaxis (PrEP)</t>
  </si>
  <si>
    <t>Cash Transfer</t>
  </si>
  <si>
    <t>Post Exposure Prophylaxis</t>
  </si>
  <si>
    <t>Hard Reduction</t>
  </si>
  <si>
    <t>Social and Programmatic Enablers</t>
  </si>
  <si>
    <t>Comprehensive Knowledge about HIV</t>
  </si>
  <si>
    <t>Access to Media</t>
  </si>
  <si>
    <t>Availability of policy statement reducing age of consent below 18 years (Y/N)</t>
  </si>
  <si>
    <t>Cross-Sectoral Adolescent Interventions</t>
  </si>
  <si>
    <t>HIV-Specific Adolescent Interventions</t>
  </si>
  <si>
    <t>Adolescent Sexual and Reproductive Health and other Health Issues</t>
  </si>
  <si>
    <t>Sexually Transmitted Infections (STI)</t>
  </si>
  <si>
    <t>Adolescent Pregnancy</t>
  </si>
  <si>
    <t>Iron Folate Supplementation</t>
  </si>
  <si>
    <t>Tuberculosis</t>
  </si>
  <si>
    <t>Human Papilloma Virus (HPV)</t>
  </si>
  <si>
    <t>Alcohol Use</t>
  </si>
  <si>
    <t>Data Year / Source</t>
  </si>
  <si>
    <t>Generarl Education</t>
  </si>
  <si>
    <t>Sexual and Reproductive Education</t>
  </si>
  <si>
    <t>01</t>
  </si>
  <si>
    <t>02</t>
  </si>
  <si>
    <t>03</t>
  </si>
  <si>
    <t>January</t>
  </si>
  <si>
    <t>February</t>
  </si>
  <si>
    <t>March</t>
  </si>
  <si>
    <t>04</t>
  </si>
  <si>
    <t>April</t>
  </si>
  <si>
    <t>05</t>
  </si>
  <si>
    <t>May</t>
  </si>
  <si>
    <t>06</t>
  </si>
  <si>
    <t>June</t>
  </si>
  <si>
    <t>07</t>
  </si>
  <si>
    <t>July</t>
  </si>
  <si>
    <t>08</t>
  </si>
  <si>
    <t>August</t>
  </si>
  <si>
    <t>09</t>
  </si>
  <si>
    <t>September</t>
  </si>
  <si>
    <t>10</t>
  </si>
  <si>
    <t>October</t>
  </si>
  <si>
    <t>11</t>
  </si>
  <si>
    <t>November</t>
  </si>
  <si>
    <t>12</t>
  </si>
  <si>
    <t>December</t>
  </si>
  <si>
    <t>13</t>
  </si>
  <si>
    <t>14</t>
  </si>
  <si>
    <t>15</t>
  </si>
  <si>
    <t>16</t>
  </si>
  <si>
    <t>17</t>
  </si>
  <si>
    <t>18</t>
  </si>
  <si>
    <t>19</t>
  </si>
  <si>
    <t>20</t>
  </si>
  <si>
    <t>21</t>
  </si>
  <si>
    <t>22</t>
  </si>
  <si>
    <t>23</t>
  </si>
  <si>
    <t>24</t>
  </si>
  <si>
    <t>25</t>
  </si>
  <si>
    <t>26</t>
  </si>
  <si>
    <t>27</t>
  </si>
  <si>
    <t>28</t>
  </si>
  <si>
    <t>29</t>
  </si>
  <si>
    <t>30</t>
  </si>
  <si>
    <t>31</t>
  </si>
  <si>
    <t>2014</t>
  </si>
  <si>
    <t>2015</t>
  </si>
  <si>
    <t>2016</t>
  </si>
  <si>
    <t>2017</t>
  </si>
  <si>
    <t>2018</t>
  </si>
  <si>
    <t>2019</t>
  </si>
  <si>
    <t>2020</t>
  </si>
  <si>
    <t>Select Date (DD)</t>
  </si>
  <si>
    <t>Select Month (MM)</t>
  </si>
  <si>
    <t>Select Year (YYYY)</t>
  </si>
  <si>
    <t>Enter pre-determined score (1-5)</t>
  </si>
  <si>
    <t>Some ROUNDING</t>
  </si>
  <si>
    <t>survey year</t>
  </si>
  <si>
    <t>Percentage of adolescents living with HIV receivng antiretroviral therapy for treatment, 2013</t>
  </si>
  <si>
    <t>Proportion of pregnant adolescents 15-19 years who have been initiated ARV therapy for PMTCT, 2013</t>
  </si>
  <si>
    <t>Percentage of adolescents (aged 10-19) living with HIV who are on ART and are virologically suppressed (VL below 1000 copies), 2013</t>
  </si>
  <si>
    <t>Percentage of sexually active adolescents (aged 15‒19) who were tested and received results in the last 12 months, most recent data available</t>
  </si>
  <si>
    <t>Percentage of adolescents (aged 15-19) reporting multiple sexual partners in the last 12 months who reported using a condom at last sex, most recent data available</t>
  </si>
  <si>
    <t>Percentage of adolescent males (aged 15-19) who are circumcised, most recent data available</t>
  </si>
  <si>
    <t>Percentage of eligible sexually active adolescents (aged 15-19 who self-report usage of pre-exposure prophylaxis, most recent data available</t>
  </si>
  <si>
    <t>Percentage of the poorest households receiving cash transfers in the last 3 months, most recent data available</t>
  </si>
  <si>
    <t>Percentage of adolescents (aged 15-19) eligible for post-exposure prophylaxis for HIV that reported usage within 72 hours of sexual violence, most recent data available</t>
  </si>
  <si>
    <t>Percentage of adolescents (aged 15-19) who inject drugs reporting use of sterile injecting equipment the last time they injected, most recent data available</t>
  </si>
  <si>
    <r>
      <t xml:space="preserve">Percentage of adolescent </t>
    </r>
    <r>
      <rPr>
        <u/>
        <sz val="9"/>
        <rFont val="Arial Narrow"/>
        <family val="2"/>
      </rPr>
      <t>girls</t>
    </r>
    <r>
      <rPr>
        <sz val="9"/>
        <rFont val="Arial Narrow"/>
        <family val="2"/>
      </rPr>
      <t xml:space="preserve"> (aged 10-19) with comprehensive knowledge of HIV, most recent data available</t>
    </r>
  </si>
  <si>
    <r>
      <t xml:space="preserve">Percentage of adolescent </t>
    </r>
    <r>
      <rPr>
        <u/>
        <sz val="9"/>
        <rFont val="Arial Narrow"/>
        <family val="2"/>
      </rPr>
      <t>boys</t>
    </r>
    <r>
      <rPr>
        <sz val="9"/>
        <rFont val="Arial Narrow"/>
        <family val="2"/>
      </rPr>
      <t xml:space="preserve"> (aged 10-19) with comprehensive knowledge of HIV, most recent data available</t>
    </r>
  </si>
  <si>
    <r>
      <t xml:space="preserve">Percentage of adolescents (aged 15-19) who, at least once a week, read a newspaper or magazing, listen to the radio, </t>
    </r>
    <r>
      <rPr>
        <u/>
        <sz val="9"/>
        <rFont val="Arial Narrow"/>
        <family val="2"/>
      </rPr>
      <t>or</t>
    </r>
    <r>
      <rPr>
        <sz val="9"/>
        <rFont val="Arial Narrow"/>
        <family val="2"/>
      </rPr>
      <t xml:space="preserve"> watch television, most recent data available</t>
    </r>
  </si>
  <si>
    <t>Self-reported prevalence (%) of sexually transmitted infections among adolescents (aged 15-19), most recent data available</t>
  </si>
  <si>
    <t>Percentage of adolescent girls (aged 15-19) who have had a live birth or who are pregnant with their first child (began child bearing), most recent data available</t>
  </si>
  <si>
    <t>Percentage of adolescent girls (aged 15-19) with a live birth in the last 2 years who attended ANC during their last pregnancy at least four times by any provider, most recent data available</t>
  </si>
  <si>
    <t>Percentage of pregnant adolescent girls (aged 15-19) who are malnourished, most recent data available</t>
  </si>
  <si>
    <t>Prevalence (%) of tuberculosis (T/B) among adolescents (aged 10-19), most recent data available</t>
  </si>
  <si>
    <t>Prevalence (%) of suicide attempt among adolescents (aged 10-19) in the preceding 12 months, most recent data available</t>
  </si>
  <si>
    <t>Percentage of 15 year old girls in the target population who have completed the full three-dose vaccination schedule for human papilloma virus (HPV), most recent data available</t>
  </si>
  <si>
    <t>Percentage of adolescents (aged 15-19) who had at least one alcoholic dring before age 15, most recent data available</t>
  </si>
  <si>
    <t>Percentage of women (aged 20-24) who were married or in union by age 18, most recent data available</t>
  </si>
  <si>
    <t>Percentage of the poorest housholds receiving external economic support in the last 3 months, most recent data available</t>
  </si>
  <si>
    <t>Net secondary school attendance among adolescents (aged 10-14), most recent data available</t>
  </si>
  <si>
    <t>Proportion of teachers trained (in-service &amp; pre-service) with quality comprehensive sexuality education curriculum (modified ESA target 2), most recent data available</t>
  </si>
  <si>
    <t>HIDE</t>
  </si>
  <si>
    <t>Validated Indicator</t>
  </si>
  <si>
    <t>Validated Value</t>
  </si>
  <si>
    <t>HIV prevalence (%) among adolescents</t>
  </si>
  <si>
    <t>Adolescents living with HIV</t>
  </si>
  <si>
    <t>Label</t>
  </si>
  <si>
    <t>Percent of the estimated population that is adolescents (aged 10-19)</t>
  </si>
  <si>
    <t>10-14</t>
  </si>
  <si>
    <t>15-19</t>
  </si>
  <si>
    <t>10-19</t>
  </si>
  <si>
    <t>Adolescent girls</t>
  </si>
  <si>
    <t>Adolescent boys</t>
  </si>
  <si>
    <t>Demographic and Epidemiology Overview</t>
  </si>
  <si>
    <t>Adolescent Key Affected Populations</t>
  </si>
  <si>
    <t>Adolescents (aged 10-19) who sell sex</t>
  </si>
  <si>
    <t>Adolescents (aged 10-19) who inject drugs</t>
  </si>
  <si>
    <t>Young men who have sex with men (aged 10-19), including gay and bisexual boys</t>
  </si>
  <si>
    <t>Adolescent transgenders (aged 10-19)</t>
  </si>
  <si>
    <t>Pop size</t>
  </si>
  <si>
    <t>HIV prev</t>
  </si>
  <si>
    <t>Prevention</t>
  </si>
  <si>
    <t>Adolescents (aged 15-19) who sell sex reporting use of a condom at last sex</t>
  </si>
  <si>
    <t>Adolescents who inject drugs (AWID) (aged 15-19) reporting use of sterile injecting equipment the last time they injected</t>
  </si>
  <si>
    <t>Young men who have sex with men, including gay and bixsexual boys (aged 15-19), reporting use of a condom at last sex</t>
  </si>
  <si>
    <t>Adolescent transgenders (aged 15-19) reporting use of a condom at last sex</t>
  </si>
  <si>
    <t>Final Value</t>
  </si>
  <si>
    <t>Girls 10-14</t>
  </si>
  <si>
    <t>Girls 15-19</t>
  </si>
  <si>
    <t>Boys 10-14</t>
  </si>
  <si>
    <t>Boys 15-19</t>
  </si>
  <si>
    <t>PrEP</t>
  </si>
  <si>
    <t>Cash Transfers</t>
  </si>
  <si>
    <t>Comprehensive Knowledge</t>
  </si>
  <si>
    <t>Media Access</t>
  </si>
  <si>
    <t>Final Target</t>
  </si>
  <si>
    <t>Target</t>
  </si>
  <si>
    <r>
      <t xml:space="preserve">Global </t>
    </r>
    <r>
      <rPr>
        <b/>
        <sz val="11"/>
        <rFont val="Arial Narrow"/>
        <family val="2"/>
      </rPr>
      <t>Target</t>
    </r>
  </si>
  <si>
    <t>Validated / National Target</t>
  </si>
  <si>
    <t>Current Coverage / Value</t>
  </si>
  <si>
    <t>COVERAGE GAP</t>
  </si>
  <si>
    <t>Validated Coverage/Value</t>
  </si>
  <si>
    <t>STIs</t>
  </si>
  <si>
    <t>Iron Folate</t>
  </si>
  <si>
    <t>TB</t>
  </si>
  <si>
    <t>General Education</t>
  </si>
  <si>
    <r>
      <t>Percentage of adolescents</t>
    </r>
    <r>
      <rPr>
        <sz val="9"/>
        <rFont val="Arial Narrow"/>
        <family val="2"/>
      </rPr>
      <t xml:space="preserve"> (aged 15-19) who have ever experienced sexual violence, most recent data available</t>
    </r>
  </si>
  <si>
    <t>Data source/year (if modifed)</t>
  </si>
  <si>
    <t>Validated Value2</t>
  </si>
  <si>
    <t>Ages 20-24</t>
  </si>
  <si>
    <t>Girls 20-24</t>
  </si>
  <si>
    <t>Boys 20-24</t>
  </si>
  <si>
    <t>Availability of policy statement reducing age of consent for HIV testing below 18 years 
(Yes/No)</t>
  </si>
  <si>
    <t>Adolescent Assessment and Decision Makers Tool</t>
  </si>
  <si>
    <t>National Programme Environment for Adolescents</t>
  </si>
  <si>
    <t>Sub-National Coverage Gap</t>
  </si>
  <si>
    <r>
      <t xml:space="preserve">Percentage of adolescents (aged 15-19) who, at least once a week, read a newspaper or magazine, listen to the radio, </t>
    </r>
    <r>
      <rPr>
        <u/>
        <sz val="9"/>
        <rFont val="Arial Narrow"/>
        <family val="2"/>
      </rPr>
      <t>or</t>
    </r>
    <r>
      <rPr>
        <sz val="9"/>
        <rFont val="Arial Narrow"/>
        <family val="2"/>
      </rPr>
      <t xml:space="preserve"> watch television, most recent data available</t>
    </r>
  </si>
  <si>
    <t>In-depth Analysis of Low Performing HIV and SRH Interventions</t>
  </si>
  <si>
    <t>Priority Geographic Area</t>
  </si>
  <si>
    <t>Priority Adolescent Population Groups</t>
  </si>
  <si>
    <t>Delivery Platform</t>
  </si>
  <si>
    <t>Barriers / Bottlenecks</t>
  </si>
  <si>
    <t>Notes / Assumptions</t>
  </si>
  <si>
    <t>Determinants</t>
  </si>
  <si>
    <t>Female 10 - 14</t>
  </si>
  <si>
    <t>Female 15 - 19</t>
  </si>
  <si>
    <t>Male 10 - 14</t>
  </si>
  <si>
    <t>Male 15 - 19</t>
  </si>
  <si>
    <t xml:space="preserve">Condom Use among adolescents ages 15-19 (girls and boys) </t>
  </si>
  <si>
    <t>Female</t>
  </si>
  <si>
    <t>Male</t>
  </si>
  <si>
    <t>STI screening and treatment for adolescents aged 15-19 years (girls and boys)</t>
  </si>
  <si>
    <t xml:space="preserve">HIV testing and counselling for adolescents (15-19) - Health facility / Outreach </t>
  </si>
  <si>
    <t xml:space="preserve">HIV testing and counselling for adolescents (15-19) - non-health: community/ school-based testing campaigns </t>
  </si>
  <si>
    <t>Antiretroviral treatment (ART) for adolescent living with HIV (ALHIV) (10-14) and (15-19)</t>
  </si>
  <si>
    <t>PMTCT - Antiretroviral treatment (ART) for adolescent pregnant girls and mother living with HIV (15-19)</t>
  </si>
  <si>
    <t>Voluntary medical male circumcision for adolescent (10-19)</t>
  </si>
  <si>
    <t>Causal (Qualitative) Analysis of Barriers &amp; Bottlenecks to Coverage of Interventions</t>
  </si>
  <si>
    <t>Level of Disaggregation</t>
  </si>
  <si>
    <t>Causes of Bottlenecks</t>
  </si>
  <si>
    <t>Assumptions/ Note</t>
  </si>
  <si>
    <t>Enabling Environment</t>
  </si>
  <si>
    <t>election</t>
  </si>
  <si>
    <t>Coordintion</t>
  </si>
  <si>
    <t>no standard</t>
  </si>
  <si>
    <t>yyy</t>
  </si>
  <si>
    <t>kkk</t>
  </si>
  <si>
    <t>Micro-Plan to Resolve Barriers and Bottlenecks</t>
  </si>
  <si>
    <t>Corrective Actions</t>
  </si>
  <si>
    <t>Responsible Actors</t>
  </si>
  <si>
    <t>Assumptions/ Risks</t>
  </si>
  <si>
    <t>lagos</t>
  </si>
  <si>
    <t>rrr</t>
  </si>
  <si>
    <t>Comments</t>
  </si>
  <si>
    <t>Comment</t>
  </si>
  <si>
    <t xml:space="preserve">National numbers are disaggregated by age group, but regional numbers are across all ages. There is currently no national target identified. </t>
  </si>
  <si>
    <t>Data not available for boys with available resources. May be contained in 'Violence Against Children' if Swaziland conducted one. Regionally disaggregated data not contained in report. Can consult with UNICEF to see if they have.</t>
  </si>
  <si>
    <t>Data on sexual violence toward boys does not seem to have been collected.</t>
  </si>
  <si>
    <t>Data not available to group. Can possibly be obtained by engaging with DPMs office.</t>
  </si>
  <si>
    <t>Net attendance rates for primary school have been used as a proxy. The national target is assumed to be 100% due to the Ed Sector strategy of all children enrolled in school</t>
  </si>
  <si>
    <r>
      <rPr>
        <sz val="8"/>
        <color rgb="FFFF0000"/>
        <rFont val="Arial Narrow"/>
        <family val="2"/>
      </rPr>
      <t xml:space="preserve">In Swaziland, we use Comprehensive Life Skills Education, rather than Comprehensive Sexuality Education. There has been a pilot of LSE in secondary schools, but eventually the country would like to roll out LSE at all levels. Hence, the total number of schools (not just secondary) is probably a more appropriate denominator. </t>
    </r>
    <r>
      <rPr>
        <sz val="8"/>
        <color theme="1"/>
        <rFont val="Arial Narrow"/>
        <family val="2"/>
      </rPr>
      <t>218 teachers have received in-service LSE (est. from piloting of LSE curriculum); validated data should be obtained from MoET, in addition to number of teachers, in order to get a proportion. (A more appropriate indicator may be schools implementing, rather than teachers trained). An estimated 10% of secondary schools are implementing.</t>
    </r>
  </si>
  <si>
    <t>Yes</t>
  </si>
  <si>
    <t>Further analysis required from MICS to cover the sexually active component. Could be also updated with data from MICS 2015. Targets are for age group 15-49 from eNSF</t>
  </si>
  <si>
    <t>Further analysis required for age dissaggregation for both numerator (national level data) and denominator (SPECTRUM)</t>
  </si>
  <si>
    <t>Data for adolescents not available at national level, but age component available at service delivery point (routine registers). The target (from eNSF) is also for all pregnant women, not specifically for adolescents.</t>
  </si>
  <si>
    <t>Data for adolescents not available. The data (from HIMS) is also for everyone, not specifically for adolescents.</t>
  </si>
  <si>
    <t>Refer to Global TB prevalence report or National TB program report for TB prevalence. 945/100000 for the general population (WHO estimates 2014)</t>
  </si>
  <si>
    <t>HPV still not provided in country, 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</si>
</sst>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F800]dddd\,\ mmmm\ dd\,\ yyyy"/>
    <numFmt numFmtId="165" formatCode="[$-409]mmmm\ d\,\ yyyy;@"/>
    <numFmt numFmtId="166" formatCode="0.0"/>
    <numFmt numFmtId="167" formatCode="#,##0.0"/>
    <numFmt numFmtId="168" formatCode="_(* #,##0_);_(* \(#,##0\);_(* &quot;-&quot;??_);_(@_)"/>
    <numFmt numFmtId="169" formatCode="0.0%"/>
  </numFmts>
  <fonts count="130" x14ac:knownFonts="1">
    <font>
      <sz val="12"/>
      <color theme="1"/>
      <name val="Times New Roman"/>
      <family val="2"/>
    </font>
    <font>
      <sz val="12"/>
      <color theme="1"/>
      <name val="Times New Roman"/>
      <family val="2"/>
    </font>
    <font>
      <b/>
      <sz val="26"/>
      <color rgb="FF00B0F0"/>
      <name val="Calibri"/>
      <family val="2"/>
      <scheme val="minor"/>
    </font>
    <font>
      <b/>
      <sz val="26"/>
      <color rgb="FF00B0F0"/>
      <name val="Calibri Light"/>
      <family val="1"/>
      <scheme val="major"/>
    </font>
    <font>
      <sz val="11"/>
      <color rgb="FF00B0F0"/>
      <name val="Calibri"/>
      <family val="2"/>
      <scheme val="minor"/>
    </font>
    <font>
      <b/>
      <sz val="20"/>
      <name val="Calibri"/>
      <family val="2"/>
      <scheme val="minor"/>
    </font>
    <font>
      <b/>
      <sz val="11"/>
      <name val="Calibri"/>
      <family val="2"/>
      <scheme val="minor"/>
    </font>
    <font>
      <b/>
      <sz val="15"/>
      <name val="Calibri"/>
      <family val="2"/>
      <scheme val="minor"/>
    </font>
    <font>
      <i/>
      <sz val="13"/>
      <name val="Calibri"/>
      <family val="2"/>
      <scheme val="minor"/>
    </font>
    <font>
      <i/>
      <sz val="11"/>
      <color theme="1"/>
      <name val="Calibri"/>
      <family val="2"/>
      <scheme val="minor"/>
    </font>
    <font>
      <sz val="13"/>
      <name val="Calibri"/>
      <family val="2"/>
      <scheme val="minor"/>
    </font>
    <font>
      <b/>
      <i/>
      <sz val="12"/>
      <name val="Calibri"/>
      <family val="2"/>
      <scheme val="minor"/>
    </font>
    <font>
      <b/>
      <i/>
      <sz val="11"/>
      <name val="Calibri"/>
      <family val="2"/>
      <scheme val="minor"/>
    </font>
    <font>
      <i/>
      <sz val="11"/>
      <name val="Calibri"/>
      <family val="2"/>
      <scheme val="minor"/>
    </font>
    <font>
      <b/>
      <i/>
      <sz val="12"/>
      <color theme="1"/>
      <name val="Calibri"/>
      <family val="2"/>
      <scheme val="minor"/>
    </font>
    <font>
      <sz val="10"/>
      <color theme="1"/>
      <name val="Arial Narrow"/>
      <family val="2"/>
    </font>
    <font>
      <b/>
      <sz val="9"/>
      <color indexed="81"/>
      <name val="Tahoma"/>
      <family val="2"/>
    </font>
    <font>
      <sz val="9"/>
      <color indexed="81"/>
      <name val="Tahoma"/>
      <family val="2"/>
    </font>
    <font>
      <b/>
      <sz val="8"/>
      <color theme="1"/>
      <name val="Calibri Light"/>
      <family val="1"/>
      <scheme val="major"/>
    </font>
    <font>
      <sz val="8"/>
      <color theme="1"/>
      <name val="Arial Narrow"/>
      <family val="2"/>
    </font>
    <font>
      <b/>
      <sz val="8"/>
      <color theme="1"/>
      <name val="Arial Narrow"/>
      <family val="2"/>
    </font>
    <font>
      <sz val="8"/>
      <color theme="0" tint="-0.499984740745262"/>
      <name val="Arial Narrow"/>
      <family val="2"/>
    </font>
    <font>
      <sz val="8"/>
      <name val="Arial Narrow"/>
      <family val="2"/>
    </font>
    <font>
      <i/>
      <sz val="8"/>
      <color theme="1"/>
      <name val="Arial Narrow"/>
      <family val="2"/>
    </font>
    <font>
      <sz val="9"/>
      <color theme="1"/>
      <name val="Arial Narrow"/>
      <family val="2"/>
    </font>
    <font>
      <sz val="9"/>
      <color rgb="FFFF0000"/>
      <name val="Arial Narrow"/>
      <family val="2"/>
    </font>
    <font>
      <sz val="8"/>
      <color rgb="FFFF0000"/>
      <name val="Arial Narrow"/>
      <family val="2"/>
    </font>
    <font>
      <b/>
      <sz val="8"/>
      <color rgb="FF00B0F0"/>
      <name val="Arial Narrow"/>
      <family val="2"/>
    </font>
    <font>
      <b/>
      <sz val="10"/>
      <color rgb="FF00B0F0"/>
      <name val="Arial Narrow"/>
      <family val="2"/>
    </font>
    <font>
      <b/>
      <sz val="12"/>
      <color theme="1"/>
      <name val="Arial Narrow"/>
      <family val="2"/>
    </font>
    <font>
      <sz val="9"/>
      <color theme="3" tint="-0.499984740745262"/>
      <name val="Arial Narrow"/>
      <family val="2"/>
    </font>
    <font>
      <sz val="9"/>
      <color theme="1"/>
      <name val="Calibri"/>
      <family val="2"/>
      <scheme val="minor"/>
    </font>
    <font>
      <sz val="10"/>
      <color theme="1"/>
      <name val="Times New Roman"/>
      <family val="2"/>
    </font>
    <font>
      <b/>
      <sz val="9"/>
      <color theme="0"/>
      <name val="Arial Narrow"/>
      <family val="2"/>
    </font>
    <font>
      <sz val="12"/>
      <color rgb="FF006100"/>
      <name val="Times New Roman"/>
      <family val="2"/>
    </font>
    <font>
      <sz val="12"/>
      <color rgb="FF9C0006"/>
      <name val="Times New Roman"/>
      <family val="2"/>
    </font>
    <font>
      <sz val="12"/>
      <color rgb="FF9C6500"/>
      <name val="Times New Roman"/>
      <family val="2"/>
    </font>
    <font>
      <b/>
      <sz val="8"/>
      <color theme="0"/>
      <name val="Arial Narrow"/>
      <family val="2"/>
    </font>
    <font>
      <sz val="11"/>
      <color theme="1"/>
      <name val="Calibri"/>
      <family val="2"/>
      <scheme val="minor"/>
    </font>
    <font>
      <sz val="8"/>
      <name val="Calibri"/>
      <family val="2"/>
      <scheme val="minor"/>
    </font>
    <font>
      <sz val="8"/>
      <color rgb="FFFF0000"/>
      <name val="Calibri"/>
      <family val="2"/>
      <scheme val="minor"/>
    </font>
    <font>
      <sz val="10"/>
      <name val="Calibri"/>
      <family val="2"/>
      <scheme val="minor"/>
    </font>
    <font>
      <sz val="10"/>
      <color theme="0"/>
      <name val="Arial Narrow"/>
      <family val="2"/>
    </font>
    <font>
      <b/>
      <sz val="10"/>
      <color theme="0"/>
      <name val="Arial Narrow"/>
      <family val="2"/>
    </font>
    <font>
      <b/>
      <sz val="10"/>
      <name val="Arial Narrow"/>
      <family val="2"/>
    </font>
    <font>
      <b/>
      <sz val="11"/>
      <name val="Arial Narrow"/>
      <family val="2"/>
    </font>
    <font>
      <sz val="8"/>
      <color theme="1"/>
      <name val="Calibri Light"/>
      <family val="2"/>
    </font>
    <font>
      <b/>
      <sz val="12"/>
      <color theme="1"/>
      <name val="Times New Roman"/>
      <family val="1"/>
    </font>
    <font>
      <b/>
      <sz val="8"/>
      <color theme="1"/>
      <name val="Calibri"/>
      <family val="2"/>
      <scheme val="minor"/>
    </font>
    <font>
      <sz val="8"/>
      <color theme="1"/>
      <name val="Calibri"/>
      <family val="2"/>
      <scheme val="minor"/>
    </font>
    <font>
      <sz val="8"/>
      <color rgb="FF7030A0"/>
      <name val="Calibri"/>
      <family val="2"/>
      <scheme val="minor"/>
    </font>
    <font>
      <b/>
      <u/>
      <sz val="8"/>
      <color theme="1"/>
      <name val="Calibri"/>
      <family val="2"/>
      <scheme val="minor"/>
    </font>
    <font>
      <sz val="8"/>
      <color theme="3" tint="-0.499984740745262"/>
      <name val="Calibri Light"/>
      <family val="2"/>
    </font>
    <font>
      <b/>
      <sz val="8"/>
      <color rgb="FFFF0000"/>
      <name val="Calibri"/>
      <family val="2"/>
      <scheme val="minor"/>
    </font>
    <font>
      <sz val="8"/>
      <color rgb="FF006100"/>
      <name val="Calibri"/>
      <family val="2"/>
      <scheme val="minor"/>
    </font>
    <font>
      <b/>
      <sz val="8"/>
      <color rgb="FF006100"/>
      <name val="Calibri"/>
      <family val="2"/>
      <scheme val="minor"/>
    </font>
    <font>
      <b/>
      <u/>
      <sz val="8"/>
      <color rgb="FF7030A0"/>
      <name val="Calibri"/>
      <family val="2"/>
      <scheme val="minor"/>
    </font>
    <font>
      <b/>
      <sz val="8"/>
      <color theme="0"/>
      <name val="Calibri"/>
      <family val="2"/>
      <scheme val="minor"/>
    </font>
    <font>
      <b/>
      <sz val="8"/>
      <color theme="1"/>
      <name val="Calibri Light"/>
      <family val="2"/>
    </font>
    <font>
      <sz val="12"/>
      <color theme="1"/>
      <name val="Times New Roman"/>
      <family val="1"/>
    </font>
    <font>
      <sz val="10"/>
      <color rgb="FF243F60"/>
      <name val="Arial Narrow"/>
      <family val="2"/>
    </font>
    <font>
      <sz val="10"/>
      <color rgb="FF000000"/>
      <name val="Arial Narrow"/>
      <family val="2"/>
    </font>
    <font>
      <sz val="8"/>
      <color rgb="FF000000"/>
      <name val="Arial Narrow"/>
      <family val="2"/>
    </font>
    <font>
      <b/>
      <sz val="10"/>
      <color theme="1"/>
      <name val="Arial Narrow"/>
      <family val="2"/>
    </font>
    <font>
      <b/>
      <i/>
      <sz val="8"/>
      <color theme="1"/>
      <name val="Arial Narrow"/>
      <family val="2"/>
    </font>
    <font>
      <b/>
      <sz val="8"/>
      <color rgb="FFFF0000"/>
      <name val="Arial Narrow"/>
      <family val="2"/>
    </font>
    <font>
      <sz val="8"/>
      <color theme="3" tint="-0.499984740745262"/>
      <name val="Arial Narrow"/>
      <family val="2"/>
    </font>
    <font>
      <sz val="12"/>
      <name val="Times New Roman"/>
      <family val="2"/>
    </font>
    <font>
      <b/>
      <sz val="12"/>
      <color theme="1"/>
      <name val="Times New Roman"/>
      <family val="2"/>
    </font>
    <font>
      <sz val="12"/>
      <color theme="0"/>
      <name val="Times New Roman"/>
      <family val="2"/>
    </font>
    <font>
      <u/>
      <sz val="12"/>
      <color theme="10"/>
      <name val="Times New Roman"/>
      <family val="2"/>
    </font>
    <font>
      <sz val="11"/>
      <color theme="1"/>
      <name val="Calibri Light"/>
      <family val="2"/>
      <scheme val="major"/>
    </font>
    <font>
      <i/>
      <sz val="11"/>
      <color theme="1"/>
      <name val="Calibri Light"/>
      <family val="2"/>
      <scheme val="major"/>
    </font>
    <font>
      <b/>
      <sz val="11"/>
      <color theme="1"/>
      <name val="Calibri Light"/>
      <family val="2"/>
      <scheme val="major"/>
    </font>
    <font>
      <b/>
      <sz val="12"/>
      <color theme="1"/>
      <name val="Calibri Light"/>
      <family val="2"/>
      <scheme val="major"/>
    </font>
    <font>
      <b/>
      <sz val="14"/>
      <color rgb="FF00B0F0"/>
      <name val="Arial Narrow"/>
      <family val="2"/>
    </font>
    <font>
      <sz val="9"/>
      <name val="Arial Narrow"/>
      <family val="2"/>
    </font>
    <font>
      <sz val="9"/>
      <color theme="0"/>
      <name val="Arial Narrow"/>
      <family val="2"/>
    </font>
    <font>
      <b/>
      <sz val="24"/>
      <color theme="1"/>
      <name val="Arial Narrow"/>
      <family val="2"/>
    </font>
    <font>
      <b/>
      <sz val="8"/>
      <name val="Arial Narrow"/>
      <family val="2"/>
    </font>
    <font>
      <b/>
      <sz val="8"/>
      <color rgb="FFFFFF00"/>
      <name val="Arial Narrow"/>
      <family val="2"/>
    </font>
    <font>
      <b/>
      <sz val="11"/>
      <color theme="1"/>
      <name val="Arial Narrow"/>
      <family val="2"/>
    </font>
    <font>
      <b/>
      <sz val="16"/>
      <name val="Arial Narrow"/>
      <family val="2"/>
    </font>
    <font>
      <b/>
      <sz val="11"/>
      <color theme="0"/>
      <name val="Arial Narrow"/>
      <family val="2"/>
    </font>
    <font>
      <b/>
      <sz val="16"/>
      <color theme="0"/>
      <name val="Arial Narrow"/>
      <family val="2"/>
    </font>
    <font>
      <sz val="16"/>
      <color theme="0"/>
      <name val="Arial Narrow"/>
      <family val="2"/>
    </font>
    <font>
      <sz val="18"/>
      <color theme="1"/>
      <name val="Arial Narrow"/>
      <family val="2"/>
    </font>
    <font>
      <sz val="8"/>
      <color theme="1"/>
      <name val="Calibri Light"/>
      <family val="2"/>
      <scheme val="major"/>
    </font>
    <font>
      <u/>
      <sz val="12"/>
      <color theme="10"/>
      <name val="Calibri Light"/>
      <family val="2"/>
      <scheme val="major"/>
    </font>
    <font>
      <b/>
      <sz val="14"/>
      <name val="Arial Narrow"/>
      <family val="2"/>
    </font>
    <font>
      <b/>
      <sz val="12"/>
      <name val="Arial Narrow"/>
      <family val="2"/>
    </font>
    <font>
      <b/>
      <i/>
      <sz val="16"/>
      <name val="Arial Narrow"/>
      <family val="2"/>
    </font>
    <font>
      <b/>
      <sz val="9"/>
      <name val="Arial Narrow"/>
      <family val="2"/>
    </font>
    <font>
      <sz val="9"/>
      <name val="Times New Roman"/>
      <family val="2"/>
    </font>
    <font>
      <b/>
      <sz val="16"/>
      <color theme="1"/>
      <name val="Times New Roman"/>
      <family val="1"/>
    </font>
    <font>
      <sz val="16"/>
      <name val="Arial Narrow"/>
      <family val="2"/>
    </font>
    <font>
      <sz val="16"/>
      <color theme="1"/>
      <name val="Times New Roman"/>
      <family val="2"/>
    </font>
    <font>
      <sz val="8"/>
      <color theme="1"/>
      <name val="Arial Narrow"/>
      <family val="2"/>
    </font>
    <font>
      <b/>
      <sz val="10"/>
      <color theme="1"/>
      <name val="Times New Roman"/>
      <family val="2"/>
    </font>
    <font>
      <u/>
      <sz val="9"/>
      <name val="Arial Narrow"/>
      <family val="2"/>
    </font>
    <font>
      <u/>
      <sz val="10"/>
      <color theme="10"/>
      <name val="Calibri Light"/>
      <family val="2"/>
      <scheme val="major"/>
    </font>
    <font>
      <sz val="10"/>
      <name val="Arial Narrow"/>
      <family val="2"/>
    </font>
    <font>
      <sz val="11"/>
      <color theme="1"/>
      <name val="Times New Roman"/>
      <family val="2"/>
    </font>
    <font>
      <b/>
      <sz val="16"/>
      <color theme="1"/>
      <name val="Times New Roman"/>
      <family val="2"/>
    </font>
    <font>
      <b/>
      <sz val="11"/>
      <color theme="1"/>
      <name val="Times New Roman"/>
      <family val="1"/>
    </font>
    <font>
      <sz val="12"/>
      <color theme="0" tint="-0.499984740745262"/>
      <name val="Times New Roman"/>
      <family val="2"/>
    </font>
    <font>
      <b/>
      <sz val="18"/>
      <color theme="1"/>
      <name val="Cambria"/>
      <family val="1"/>
    </font>
    <font>
      <b/>
      <sz val="18"/>
      <color rgb="FF00B0F0"/>
      <name val="Cambria"/>
      <family val="1"/>
    </font>
    <font>
      <b/>
      <sz val="18"/>
      <color rgb="FF00B0F0"/>
      <name val="Arial Narrow"/>
      <family val="2"/>
    </font>
    <font>
      <sz val="12"/>
      <color theme="1" tint="0.499984740745262"/>
      <name val="Times New Roman"/>
      <family val="2"/>
    </font>
    <font>
      <sz val="8"/>
      <color theme="0" tint="-0.24994659260841701"/>
      <name val="Arial Narrow"/>
      <family val="2"/>
    </font>
    <font>
      <b/>
      <sz val="8"/>
      <color theme="1" tint="0.499984740745262"/>
      <name val="Arial Narrow"/>
      <family val="2"/>
    </font>
    <font>
      <sz val="8"/>
      <color theme="1" tint="0.499984740745262"/>
      <name val="Times New Roman"/>
      <family val="2"/>
    </font>
    <font>
      <b/>
      <sz val="26"/>
      <color theme="1"/>
      <name val="Cambria"/>
      <family val="1"/>
    </font>
    <font>
      <sz val="20"/>
      <color theme="1"/>
      <name val="Calibri"/>
      <family val="2"/>
      <scheme val="minor"/>
    </font>
    <font>
      <sz val="18"/>
      <color theme="1"/>
      <name val="Calibri"/>
      <family val="2"/>
      <scheme val="minor"/>
    </font>
    <font>
      <b/>
      <sz val="28"/>
      <color theme="1"/>
      <name val="Calibri"/>
      <family val="2"/>
      <scheme val="minor"/>
    </font>
    <font>
      <sz val="28"/>
      <color theme="1"/>
      <name val="Calibri"/>
      <family val="2"/>
      <scheme val="minor"/>
    </font>
    <font>
      <b/>
      <sz val="24"/>
      <color theme="1"/>
      <name val="Calibri"/>
      <family val="2"/>
      <scheme val="minor"/>
    </font>
    <font>
      <b/>
      <sz val="22"/>
      <color theme="1"/>
      <name val="Calibri"/>
      <family val="2"/>
      <scheme val="minor"/>
    </font>
    <font>
      <sz val="22"/>
      <color theme="1"/>
      <name val="Calibri"/>
      <family val="2"/>
      <scheme val="minor"/>
    </font>
    <font>
      <b/>
      <sz val="22"/>
      <name val="Calibri"/>
      <family val="2"/>
      <scheme val="minor"/>
    </font>
    <font>
      <sz val="20"/>
      <color theme="1"/>
      <name val="Arial Narrow"/>
      <family val="2"/>
    </font>
    <font>
      <sz val="18"/>
      <color theme="0"/>
      <name val="Calibri"/>
      <family val="2"/>
      <scheme val="minor"/>
    </font>
    <font>
      <b/>
      <sz val="20"/>
      <color theme="1"/>
      <name val="Calibri"/>
      <family val="2"/>
      <scheme val="minor"/>
    </font>
    <font>
      <b/>
      <sz val="18"/>
      <name val="Calibri"/>
      <family val="2"/>
      <scheme val="minor"/>
    </font>
    <font>
      <sz val="18"/>
      <name val="Calibri"/>
      <family val="2"/>
      <scheme val="minor"/>
    </font>
    <font>
      <b/>
      <u/>
      <sz val="18"/>
      <color theme="10"/>
      <name val="Calibri"/>
      <family val="2"/>
      <scheme val="minor"/>
    </font>
    <font>
      <sz val="8"/>
      <color rgb="FF000000"/>
      <name val="Arial Narrow"/>
      <family val="2"/>
    </font>
    <font>
      <sz val="10"/>
      <name val="Arial Narrow"/>
      <family val="2"/>
    </font>
  </fonts>
  <fills count="44">
    <fill>
      <patternFill patternType="none"/>
    </fill>
    <fill>
      <patternFill patternType="gray125"/>
    </fill>
    <fill>
      <patternFill patternType="solid">
        <fgColor theme="0"/>
        <bgColor indexed="64"/>
      </patternFill>
    </fill>
    <fill>
      <patternFill patternType="solid">
        <fgColor theme="0"/>
        <bgColor auto="1"/>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7999816888943144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5"/>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B9C"/>
        <bgColor indexed="64"/>
      </patternFill>
    </fill>
    <fill>
      <patternFill patternType="solid">
        <fgColor rgb="FFD0FCE8"/>
        <bgColor indexed="64"/>
      </patternFill>
    </fill>
    <fill>
      <patternFill patternType="solid">
        <fgColor rgb="FFC6EFCE"/>
        <bgColor indexed="64"/>
      </patternFill>
    </fill>
    <fill>
      <patternFill patternType="solid">
        <fgColor theme="6" tint="0.39997558519241921"/>
        <bgColor indexed="64"/>
      </patternFill>
    </fill>
    <fill>
      <patternFill patternType="solid">
        <fgColor theme="0" tint="-0.14999847407452621"/>
        <bgColor theme="5" tint="0.79998168889431442"/>
      </patternFill>
    </fill>
    <fill>
      <patternFill patternType="solid">
        <fgColor rgb="FFF2F2F2"/>
        <bgColor indexed="64"/>
      </patternFill>
    </fill>
    <fill>
      <patternFill patternType="solid">
        <fgColor rgb="FFB9CDE5"/>
        <bgColor indexed="64"/>
      </patternFill>
    </fill>
    <fill>
      <patternFill patternType="solid">
        <fgColor rgb="FFFEC2C2"/>
        <bgColor indexed="64"/>
      </patternFill>
    </fill>
    <fill>
      <patternFill patternType="solid">
        <fgColor rgb="FF002060"/>
        <bgColor indexed="64"/>
      </patternFill>
    </fill>
    <fill>
      <patternFill patternType="solid">
        <fgColor rgb="FF002060"/>
        <bgColor theme="5" tint="0.79998168889431442"/>
      </patternFill>
    </fill>
    <fill>
      <patternFill patternType="solid">
        <fgColor rgb="FFFF0000"/>
        <bgColor indexed="64"/>
      </patternFill>
    </fill>
    <fill>
      <patternFill patternType="solid">
        <fgColor theme="9"/>
        <bgColor indexed="64"/>
      </patternFill>
    </fill>
    <fill>
      <patternFill patternType="solid">
        <fgColor theme="4" tint="0.39997558519241921"/>
        <bgColor indexed="64"/>
      </patternFill>
    </fill>
    <fill>
      <patternFill patternType="solid">
        <fgColor theme="4"/>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C0000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C000"/>
        <bgColor indexed="64"/>
      </patternFill>
    </fill>
    <fill>
      <patternFill patternType="solid">
        <fgColor theme="9" tint="0.39997558519241921"/>
        <bgColor indexed="64"/>
      </patternFill>
    </fill>
    <fill>
      <gradientFill degree="90">
        <stop position="0">
          <color theme="4" tint="0.80001220740379042"/>
        </stop>
        <stop position="1">
          <color theme="4" tint="0.40000610370189521"/>
        </stop>
      </gradientFill>
    </fill>
    <fill>
      <patternFill patternType="solid">
        <fgColor theme="8"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204">
    <border>
      <left/>
      <right/>
      <top/>
      <bottom/>
      <diagonal/>
    </border>
    <border>
      <left/>
      <right/>
      <top/>
      <bottom style="double">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bottom style="hair">
        <color indexed="64"/>
      </bottom>
      <diagonal/>
    </border>
    <border>
      <left/>
      <right style="medium">
        <color indexed="64"/>
      </right>
      <top/>
      <bottom style="medium">
        <color indexed="64"/>
      </bottom>
      <diagonal/>
    </border>
    <border>
      <left style="hair">
        <color rgb="FF00B0F0"/>
      </left>
      <right style="hair">
        <color rgb="FF00B0F0"/>
      </right>
      <top style="hair">
        <color rgb="FF00B0F0"/>
      </top>
      <bottom style="hair">
        <color rgb="FF00B0F0"/>
      </bottom>
      <diagonal/>
    </border>
    <border>
      <left style="thin">
        <color auto="1"/>
      </left>
      <right style="medium">
        <color indexed="64"/>
      </right>
      <top style="thin">
        <color auto="1"/>
      </top>
      <bottom style="thin">
        <color auto="1"/>
      </bottom>
      <diagonal/>
    </border>
    <border>
      <left style="hair">
        <color rgb="FF00B0F0"/>
      </left>
      <right style="hair">
        <color rgb="FF00B0F0"/>
      </right>
      <top/>
      <bottom style="hair">
        <color rgb="FF00B0F0"/>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hair">
        <color indexed="64"/>
      </left>
      <right style="hair">
        <color indexed="64"/>
      </right>
      <top style="hair">
        <color indexed="64"/>
      </top>
      <bottom/>
      <diagonal/>
    </border>
    <border>
      <left style="thin">
        <color indexed="64"/>
      </left>
      <right style="medium">
        <color indexed="64"/>
      </right>
      <top/>
      <bottom style="thin">
        <color indexed="64"/>
      </bottom>
      <diagonal/>
    </border>
    <border>
      <left style="thin">
        <color auto="1"/>
      </left>
      <right style="medium">
        <color indexed="64"/>
      </right>
      <top style="medium">
        <color indexed="64"/>
      </top>
      <bottom/>
      <diagonal/>
    </border>
    <border>
      <left style="thin">
        <color theme="1"/>
      </left>
      <right/>
      <top style="thin">
        <color indexed="64"/>
      </top>
      <bottom style="thin">
        <color indexed="64"/>
      </bottom>
      <diagonal/>
    </border>
    <border>
      <left style="thin">
        <color theme="1"/>
      </left>
      <right/>
      <top style="thin">
        <color theme="1"/>
      </top>
      <bottom style="thin">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hair">
        <color theme="0" tint="-0.14996795556505021"/>
      </right>
      <top style="thin">
        <color theme="0" tint="-0.14996795556505021"/>
      </top>
      <bottom style="hair">
        <color theme="0" tint="-0.14996795556505021"/>
      </bottom>
      <diagonal/>
    </border>
    <border>
      <left style="hair">
        <color theme="0" tint="-0.14996795556505021"/>
      </left>
      <right style="thin">
        <color theme="0" tint="-0.14996795556505021"/>
      </right>
      <top style="thin">
        <color theme="0" tint="-0.14996795556505021"/>
      </top>
      <bottom style="hair">
        <color theme="0" tint="-0.14996795556505021"/>
      </bottom>
      <diagonal/>
    </border>
    <border>
      <left style="thin">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0.14996795556505021"/>
      </right>
      <top style="hair">
        <color theme="0" tint="-0.14996795556505021"/>
      </top>
      <bottom style="thin">
        <color theme="0" tint="-0.14996795556505021"/>
      </bottom>
      <diagonal/>
    </border>
    <border>
      <left style="hair">
        <color theme="0" tint="-0.14996795556505021"/>
      </left>
      <right style="thin">
        <color theme="0" tint="-0.14996795556505021"/>
      </right>
      <top style="hair">
        <color theme="0" tint="-0.14996795556505021"/>
      </top>
      <bottom style="thin">
        <color theme="0" tint="-0.14996795556505021"/>
      </bottom>
      <diagonal/>
    </border>
    <border>
      <left/>
      <right style="medium">
        <color indexed="64"/>
      </right>
      <top/>
      <bottom/>
      <diagonal/>
    </border>
    <border>
      <left style="hair">
        <color indexed="64"/>
      </left>
      <right style="hair">
        <color indexed="64"/>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theme="9" tint="0.79998168889431442"/>
      </bottom>
      <diagonal/>
    </border>
    <border>
      <left style="thin">
        <color indexed="64"/>
      </left>
      <right style="thin">
        <color indexed="64"/>
      </right>
      <top style="thin">
        <color theme="9" tint="0.79998168889431442"/>
      </top>
      <bottom style="thin">
        <color theme="9" tint="0.79998168889431442"/>
      </bottom>
      <diagonal/>
    </border>
    <border>
      <left style="thin">
        <color indexed="64"/>
      </left>
      <right style="thin">
        <color indexed="64"/>
      </right>
      <top style="thin">
        <color theme="9" tint="0.79998168889431442"/>
      </top>
      <bottom style="hair">
        <color indexed="64"/>
      </bottom>
      <diagonal/>
    </border>
    <border>
      <left style="thin">
        <color indexed="64"/>
      </left>
      <right style="thin">
        <color indexed="64"/>
      </right>
      <top style="thin">
        <color theme="9" tint="0.79998168889431442"/>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theme="9" tint="0.79998168889431442"/>
      </bottom>
      <diagonal/>
    </border>
    <border>
      <left style="thin">
        <color indexed="64"/>
      </left>
      <right style="hair">
        <color indexed="64"/>
      </right>
      <top style="thin">
        <color theme="9" tint="0.79998168889431442"/>
      </top>
      <bottom style="thin">
        <color theme="9" tint="0.79998168889431442"/>
      </bottom>
      <diagonal/>
    </border>
    <border>
      <left style="thin">
        <color indexed="64"/>
      </left>
      <right style="hair">
        <color indexed="64"/>
      </right>
      <top style="thin">
        <color theme="9" tint="0.79998168889431442"/>
      </top>
      <bottom style="hair">
        <color indexed="64"/>
      </bottom>
      <diagonal/>
    </border>
    <border>
      <left style="thin">
        <color indexed="64"/>
      </left>
      <right style="hair">
        <color indexed="64"/>
      </right>
      <top style="thin">
        <color theme="9" tint="0.79998168889431442"/>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theme="4" tint="0.79998168889431442"/>
      </bottom>
      <diagonal/>
    </border>
    <border>
      <left style="thin">
        <color indexed="64"/>
      </left>
      <right style="hair">
        <color indexed="64"/>
      </right>
      <top style="hair">
        <color indexed="64"/>
      </top>
      <bottom style="thin">
        <color theme="4" tint="0.79998168889431442"/>
      </bottom>
      <diagonal/>
    </border>
    <border>
      <left style="thin">
        <color indexed="64"/>
      </left>
      <right style="thin">
        <color indexed="64"/>
      </right>
      <top style="thin">
        <color theme="4" tint="0.79998168889431442"/>
      </top>
      <bottom style="hair">
        <color indexed="64"/>
      </bottom>
      <diagonal/>
    </border>
    <border>
      <left style="thin">
        <color indexed="64"/>
      </left>
      <right style="hair">
        <color indexed="64"/>
      </right>
      <top style="thin">
        <color theme="4" tint="0.79998168889431442"/>
      </top>
      <bottom style="hair">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hair">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hair">
        <color indexed="64"/>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hair">
        <color indexed="64"/>
      </right>
      <top style="thin">
        <color theme="4" tint="0.79998168889431442"/>
      </top>
      <bottom style="thin">
        <color indexed="64"/>
      </bottom>
      <diagonal/>
    </border>
    <border>
      <left style="thin">
        <color indexed="64"/>
      </left>
      <right/>
      <top style="hair">
        <color indexed="64"/>
      </top>
      <bottom style="thin">
        <color theme="9" tint="0.79998168889431442"/>
      </bottom>
      <diagonal/>
    </border>
    <border>
      <left style="thin">
        <color indexed="64"/>
      </left>
      <right/>
      <top style="thin">
        <color theme="9" tint="0.79998168889431442"/>
      </top>
      <bottom style="thin">
        <color theme="9" tint="0.79998168889431442"/>
      </bottom>
      <diagonal/>
    </border>
    <border>
      <left style="thin">
        <color indexed="64"/>
      </left>
      <right/>
      <top style="thin">
        <color theme="9" tint="0.79998168889431442"/>
      </top>
      <bottom style="hair">
        <color indexed="64"/>
      </bottom>
      <diagonal/>
    </border>
    <border>
      <left style="thin">
        <color indexed="64"/>
      </left>
      <right/>
      <top style="thin">
        <color theme="9" tint="0.79998168889431442"/>
      </top>
      <bottom style="thin">
        <color indexed="64"/>
      </bottom>
      <diagonal/>
    </border>
    <border>
      <left style="thin">
        <color indexed="64"/>
      </left>
      <right/>
      <top style="thin">
        <color indexed="64"/>
      </top>
      <bottom style="thin">
        <color theme="4" tint="0.79998168889431442"/>
      </bottom>
      <diagonal/>
    </border>
    <border>
      <left style="thin">
        <color indexed="64"/>
      </left>
      <right/>
      <top style="thin">
        <color theme="4" tint="0.79998168889431442"/>
      </top>
      <bottom style="hair">
        <color indexed="64"/>
      </bottom>
      <diagonal/>
    </border>
    <border>
      <left style="thin">
        <color indexed="64"/>
      </left>
      <right/>
      <top style="hair">
        <color indexed="64"/>
      </top>
      <bottom style="thin">
        <color theme="4" tint="0.79998168889431442"/>
      </bottom>
      <diagonal/>
    </border>
    <border>
      <left style="thin">
        <color indexed="64"/>
      </left>
      <right/>
      <top style="thin">
        <color theme="4" tint="0.79998168889431442"/>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theme="4" tint="0.79998168889431442"/>
      </top>
      <bottom style="thin">
        <color theme="4" tint="0.79998168889431442"/>
      </bottom>
      <diagonal/>
    </border>
    <border>
      <left style="thin">
        <color indexed="64"/>
      </left>
      <right/>
      <top style="thin">
        <color theme="4" tint="0.79998168889431442"/>
      </top>
      <bottom style="thin">
        <color indexed="64"/>
      </bottom>
      <diagonal/>
    </border>
    <border>
      <left style="thin">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thin">
        <color indexed="64"/>
      </right>
      <top style="hair">
        <color auto="1"/>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theme="0"/>
      </bottom>
      <diagonal/>
    </border>
    <border>
      <left style="thin">
        <color indexed="64"/>
      </left>
      <right style="hair">
        <color indexed="64"/>
      </right>
      <top style="thin">
        <color indexed="64"/>
      </top>
      <bottom style="hair">
        <color theme="0"/>
      </bottom>
      <diagonal/>
    </border>
    <border>
      <left style="hair">
        <color indexed="64"/>
      </left>
      <right style="hair">
        <color indexed="64"/>
      </right>
      <top style="thin">
        <color indexed="64"/>
      </top>
      <bottom style="hair">
        <color theme="0"/>
      </bottom>
      <diagonal/>
    </border>
    <border>
      <left style="hair">
        <color indexed="64"/>
      </left>
      <right style="thin">
        <color indexed="64"/>
      </right>
      <top style="hair">
        <color theme="0"/>
      </top>
      <bottom style="hair">
        <color indexed="64"/>
      </bottom>
      <diagonal/>
    </border>
    <border>
      <left style="thin">
        <color indexed="64"/>
      </left>
      <right style="hair">
        <color indexed="64"/>
      </right>
      <top style="hair">
        <color theme="0"/>
      </top>
      <bottom style="hair">
        <color indexed="64"/>
      </bottom>
      <diagonal/>
    </border>
    <border>
      <left style="hair">
        <color indexed="64"/>
      </left>
      <right style="hair">
        <color indexed="64"/>
      </right>
      <top style="hair">
        <color theme="0"/>
      </top>
      <bottom style="hair">
        <color indexed="64"/>
      </bottom>
      <diagonal/>
    </border>
    <border>
      <left style="hair">
        <color indexed="64"/>
      </left>
      <right style="thin">
        <color indexed="64"/>
      </right>
      <top style="hair">
        <color indexed="64"/>
      </top>
      <bottom style="hair">
        <color theme="0"/>
      </bottom>
      <diagonal/>
    </border>
    <border>
      <left style="thin">
        <color indexed="64"/>
      </left>
      <right style="hair">
        <color indexed="64"/>
      </right>
      <top style="hair">
        <color indexed="64"/>
      </top>
      <bottom style="hair">
        <color theme="0"/>
      </bottom>
      <diagonal/>
    </border>
    <border>
      <left style="hair">
        <color indexed="64"/>
      </left>
      <right style="hair">
        <color indexed="64"/>
      </right>
      <top style="hair">
        <color indexed="64"/>
      </top>
      <bottom style="hair">
        <color theme="0"/>
      </bottom>
      <diagonal/>
    </border>
    <border>
      <left style="hair">
        <color indexed="64"/>
      </left>
      <right style="thin">
        <color indexed="64"/>
      </right>
      <top style="hair">
        <color theme="0"/>
      </top>
      <bottom style="hair">
        <color theme="0"/>
      </bottom>
      <diagonal/>
    </border>
    <border>
      <left style="thin">
        <color indexed="64"/>
      </left>
      <right style="hair">
        <color indexed="64"/>
      </right>
      <top style="hair">
        <color theme="0"/>
      </top>
      <bottom style="hair">
        <color theme="0"/>
      </bottom>
      <diagonal/>
    </border>
    <border>
      <left style="hair">
        <color indexed="64"/>
      </left>
      <right style="hair">
        <color indexed="64"/>
      </right>
      <top style="hair">
        <color theme="0"/>
      </top>
      <bottom style="hair">
        <color theme="0"/>
      </bottom>
      <diagonal/>
    </border>
    <border>
      <left style="hair">
        <color indexed="64"/>
      </left>
      <right style="thin">
        <color indexed="64"/>
      </right>
      <top style="hair">
        <color theme="0"/>
      </top>
      <bottom style="thin">
        <color indexed="64"/>
      </bottom>
      <diagonal/>
    </border>
    <border>
      <left style="thin">
        <color indexed="64"/>
      </left>
      <right style="hair">
        <color indexed="64"/>
      </right>
      <top style="hair">
        <color theme="0"/>
      </top>
      <bottom/>
      <diagonal/>
    </border>
    <border>
      <left style="hair">
        <color indexed="64"/>
      </left>
      <right style="hair">
        <color indexed="64"/>
      </right>
      <top style="hair">
        <color theme="0"/>
      </top>
      <bottom/>
      <diagonal/>
    </border>
    <border>
      <left style="hair">
        <color indexed="64"/>
      </left>
      <right style="thin">
        <color indexed="64"/>
      </right>
      <top style="hair">
        <color theme="0"/>
      </top>
      <bottom/>
      <diagonal/>
    </border>
    <border>
      <left style="thin">
        <color indexed="64"/>
      </left>
      <right style="hair">
        <color indexed="64"/>
      </right>
      <top style="hair">
        <color theme="0"/>
      </top>
      <bottom style="thin">
        <color indexed="64"/>
      </bottom>
      <diagonal/>
    </border>
    <border>
      <left style="hair">
        <color indexed="64"/>
      </left>
      <right style="hair">
        <color indexed="64"/>
      </right>
      <top style="hair">
        <color theme="0"/>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style="thin">
        <color indexed="64"/>
      </left>
      <right style="thin">
        <color indexed="64"/>
      </right>
      <top style="hair">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hair">
        <color indexed="64"/>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rgb="FF0070C0"/>
      </top>
      <bottom style="thin">
        <color indexed="64"/>
      </bottom>
      <diagonal/>
    </border>
    <border>
      <left style="thin">
        <color indexed="64"/>
      </left>
      <right style="medium">
        <color indexed="64"/>
      </right>
      <top/>
      <bottom style="medium">
        <color indexed="64"/>
      </bottom>
      <diagonal/>
    </border>
  </borders>
  <cellStyleXfs count="12">
    <xf numFmtId="0" fontId="0" fillId="0" borderId="0"/>
    <xf numFmtId="9" fontId="1" fillId="0" borderId="0" applyFont="0" applyFill="0" applyBorder="0" applyAlignment="0" applyProtection="0"/>
    <xf numFmtId="0" fontId="1" fillId="0" borderId="0"/>
    <xf numFmtId="0" fontId="34"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164" fontId="1" fillId="0" borderId="0"/>
    <xf numFmtId="164" fontId="38" fillId="0" borderId="0"/>
    <xf numFmtId="164" fontId="1" fillId="0" borderId="0"/>
    <xf numFmtId="0" fontId="1" fillId="0" borderId="0"/>
    <xf numFmtId="0" fontId="70" fillId="0" borderId="0" applyNumberFormat="0" applyFill="0" applyBorder="0" applyAlignment="0" applyProtection="0"/>
    <xf numFmtId="43" fontId="1" fillId="0" borderId="0" applyFont="0" applyFill="0" applyBorder="0" applyAlignment="0" applyProtection="0"/>
  </cellStyleXfs>
  <cellXfs count="1685">
    <xf numFmtId="0" fontId="0" fillId="0" borderId="0" xfId="0"/>
    <xf numFmtId="49" fontId="0" fillId="0" borderId="0" xfId="0" applyNumberFormat="1" applyProtection="1"/>
    <xf numFmtId="49" fontId="0" fillId="2" borderId="0" xfId="0" applyNumberFormat="1" applyFill="1" applyProtection="1"/>
    <xf numFmtId="49" fontId="5" fillId="2" borderId="0" xfId="0" applyNumberFormat="1" applyFont="1" applyFill="1" applyBorder="1" applyAlignment="1" applyProtection="1">
      <alignment horizontal="center"/>
    </xf>
    <xf numFmtId="49" fontId="6" fillId="2" borderId="0" xfId="0" applyNumberFormat="1" applyFont="1" applyFill="1" applyBorder="1" applyAlignment="1" applyProtection="1">
      <alignment horizontal="center"/>
    </xf>
    <xf numFmtId="49" fontId="0" fillId="2" borderId="0" xfId="0" applyNumberFormat="1" applyFill="1" applyAlignment="1" applyProtection="1"/>
    <xf numFmtId="49" fontId="0" fillId="2" borderId="0" xfId="0" applyNumberFormat="1" applyFill="1" applyBorder="1" applyProtection="1"/>
    <xf numFmtId="49" fontId="8" fillId="2" borderId="0" xfId="0" applyNumberFormat="1" applyFont="1" applyFill="1" applyBorder="1" applyAlignment="1" applyProtection="1"/>
    <xf numFmtId="49" fontId="9" fillId="2" borderId="0" xfId="0" applyNumberFormat="1" applyFont="1" applyFill="1" applyBorder="1" applyAlignment="1" applyProtection="1"/>
    <xf numFmtId="49" fontId="14" fillId="2" borderId="0" xfId="0" applyNumberFormat="1" applyFont="1" applyFill="1" applyBorder="1" applyAlignment="1" applyProtection="1"/>
    <xf numFmtId="49" fontId="11" fillId="2" borderId="0" xfId="0" applyNumberFormat="1" applyFont="1" applyFill="1" applyBorder="1" applyAlignment="1" applyProtection="1"/>
    <xf numFmtId="0" fontId="19" fillId="2" borderId="0" xfId="0" applyFont="1" applyFill="1" applyAlignment="1" applyProtection="1">
      <alignment horizontal="right"/>
    </xf>
    <xf numFmtId="0" fontId="19" fillId="2" borderId="0" xfId="0" applyFont="1" applyFill="1" applyAlignment="1" applyProtection="1">
      <alignment horizontal="left"/>
    </xf>
    <xf numFmtId="0" fontId="19" fillId="2" borderId="6" xfId="0" applyFont="1" applyFill="1" applyBorder="1" applyAlignment="1" applyProtection="1">
      <alignment horizontal="left"/>
    </xf>
    <xf numFmtId="0" fontId="19" fillId="2" borderId="7" xfId="0" applyFont="1" applyFill="1" applyBorder="1" applyAlignment="1" applyProtection="1">
      <alignment horizontal="center" textRotation="90"/>
    </xf>
    <xf numFmtId="0" fontId="19" fillId="2" borderId="8" xfId="0" applyFont="1" applyFill="1" applyBorder="1" applyAlignment="1" applyProtection="1">
      <alignment horizontal="center" textRotation="90"/>
    </xf>
    <xf numFmtId="0" fontId="19" fillId="2" borderId="9" xfId="0" applyFont="1" applyFill="1" applyBorder="1" applyAlignment="1" applyProtection="1">
      <alignment horizontal="center" textRotation="90"/>
    </xf>
    <xf numFmtId="0" fontId="20" fillId="2" borderId="10" xfId="0" applyFont="1" applyFill="1" applyBorder="1" applyAlignment="1" applyProtection="1">
      <alignment horizontal="left"/>
    </xf>
    <xf numFmtId="0" fontId="19" fillId="2" borderId="17" xfId="0" applyFont="1" applyFill="1" applyBorder="1" applyAlignment="1" applyProtection="1">
      <alignment horizontal="left"/>
    </xf>
    <xf numFmtId="3" fontId="19" fillId="2" borderId="0" xfId="0" applyNumberFormat="1" applyFont="1" applyFill="1" applyAlignment="1" applyProtection="1">
      <alignment horizontal="right"/>
    </xf>
    <xf numFmtId="1" fontId="19" fillId="4" borderId="0" xfId="0" applyNumberFormat="1" applyFont="1" applyFill="1" applyBorder="1" applyAlignment="1" applyProtection="1">
      <alignment horizontal="right"/>
    </xf>
    <xf numFmtId="0" fontId="19" fillId="4" borderId="6" xfId="0" applyFont="1" applyFill="1" applyBorder="1" applyAlignment="1" applyProtection="1">
      <alignment horizontal="left" wrapText="1"/>
    </xf>
    <xf numFmtId="1" fontId="19" fillId="4" borderId="19" xfId="0" applyNumberFormat="1" applyFont="1" applyFill="1" applyBorder="1" applyAlignment="1" applyProtection="1">
      <alignment horizontal="right"/>
    </xf>
    <xf numFmtId="1" fontId="19" fillId="2" borderId="0" xfId="0" applyNumberFormat="1" applyFont="1" applyFill="1" applyAlignment="1" applyProtection="1">
      <alignment horizontal="right"/>
    </xf>
    <xf numFmtId="1" fontId="19" fillId="4" borderId="0" xfId="0" applyNumberFormat="1" applyFont="1" applyFill="1" applyAlignment="1" applyProtection="1">
      <alignment horizontal="right"/>
    </xf>
    <xf numFmtId="0" fontId="23" fillId="2" borderId="0" xfId="0" applyFont="1" applyFill="1" applyAlignment="1" applyProtection="1">
      <alignment horizontal="left"/>
    </xf>
    <xf numFmtId="0" fontId="19" fillId="2" borderId="0" xfId="0" applyFont="1" applyFill="1" applyAlignment="1" applyProtection="1">
      <alignment horizontal="left" wrapText="1"/>
    </xf>
    <xf numFmtId="0" fontId="19" fillId="4" borderId="0" xfId="0" applyFont="1" applyFill="1" applyAlignment="1" applyProtection="1">
      <alignment horizontal="left"/>
    </xf>
    <xf numFmtId="0" fontId="19" fillId="4" borderId="0" xfId="0" applyFont="1" applyFill="1" applyAlignment="1" applyProtection="1">
      <alignment horizontal="right"/>
    </xf>
    <xf numFmtId="0" fontId="19" fillId="4" borderId="17" xfId="0" applyFont="1" applyFill="1" applyBorder="1" applyAlignment="1" applyProtection="1">
      <alignment horizontal="left"/>
    </xf>
    <xf numFmtId="0" fontId="19" fillId="0" borderId="0" xfId="0" applyFont="1" applyFill="1" applyAlignment="1" applyProtection="1">
      <alignment horizontal="left"/>
    </xf>
    <xf numFmtId="0" fontId="15" fillId="0" borderId="0" xfId="0" applyFont="1" applyAlignment="1">
      <alignment vertical="top" wrapText="1"/>
    </xf>
    <xf numFmtId="0" fontId="19" fillId="0" borderId="0" xfId="0" applyFont="1" applyAlignment="1">
      <alignment vertical="top" wrapText="1"/>
    </xf>
    <xf numFmtId="0" fontId="19" fillId="0" borderId="0" xfId="0" applyFont="1" applyFill="1" applyAlignment="1">
      <alignment vertical="top" wrapText="1"/>
    </xf>
    <xf numFmtId="0" fontId="19" fillId="0" borderId="23" xfId="0" applyFont="1" applyBorder="1" applyAlignment="1">
      <alignment vertical="top" wrapText="1"/>
    </xf>
    <xf numFmtId="0" fontId="19" fillId="0" borderId="0" xfId="0" applyFont="1" applyAlignment="1">
      <alignment vertical="top"/>
    </xf>
    <xf numFmtId="0" fontId="19" fillId="0" borderId="0" xfId="0" applyFont="1" applyBorder="1" applyAlignment="1">
      <alignment vertical="top"/>
    </xf>
    <xf numFmtId="0" fontId="15" fillId="0" borderId="0" xfId="0" applyFont="1"/>
    <xf numFmtId="0" fontId="27" fillId="0" borderId="0" xfId="0" applyFont="1" applyBorder="1" applyAlignment="1">
      <alignment horizontal="right" vertical="top"/>
    </xf>
    <xf numFmtId="9" fontId="19" fillId="0" borderId="0" xfId="1" applyFont="1" applyBorder="1" applyAlignment="1">
      <alignment vertical="top"/>
    </xf>
    <xf numFmtId="1" fontId="19" fillId="0" borderId="0" xfId="0" applyNumberFormat="1" applyFont="1" applyBorder="1" applyAlignment="1">
      <alignment vertical="top"/>
    </xf>
    <xf numFmtId="0" fontId="29" fillId="0" borderId="0" xfId="0" applyFont="1" applyBorder="1" applyAlignment="1">
      <alignment vertical="top"/>
    </xf>
    <xf numFmtId="0" fontId="0" fillId="7" borderId="0" xfId="0" applyFill="1"/>
    <xf numFmtId="0" fontId="19" fillId="0" borderId="0" xfId="0" applyFont="1" applyFill="1" applyBorder="1" applyAlignment="1">
      <alignment vertical="top" wrapText="1"/>
    </xf>
    <xf numFmtId="0" fontId="24" fillId="0" borderId="0" xfId="0" applyFont="1" applyFill="1" applyAlignment="1">
      <alignment vertical="top" wrapText="1"/>
    </xf>
    <xf numFmtId="9" fontId="19" fillId="4" borderId="0" xfId="1" applyFont="1" applyFill="1" applyAlignment="1" applyProtection="1">
      <alignment horizontal="right"/>
    </xf>
    <xf numFmtId="3" fontId="19" fillId="0" borderId="13" xfId="0" applyNumberFormat="1" applyFont="1" applyFill="1" applyBorder="1" applyAlignment="1" applyProtection="1">
      <alignment horizontal="right"/>
    </xf>
    <xf numFmtId="9" fontId="19" fillId="0" borderId="13" xfId="1" applyFont="1" applyFill="1" applyBorder="1" applyAlignment="1" applyProtection="1">
      <alignment horizontal="right"/>
    </xf>
    <xf numFmtId="0" fontId="19" fillId="0" borderId="14" xfId="0" applyFont="1" applyFill="1" applyBorder="1" applyAlignment="1" applyProtection="1">
      <alignment horizontal="left"/>
    </xf>
    <xf numFmtId="0" fontId="19" fillId="0" borderId="0" xfId="0" applyFont="1" applyFill="1" applyAlignment="1" applyProtection="1">
      <alignment horizontal="right"/>
    </xf>
    <xf numFmtId="3" fontId="19" fillId="0" borderId="0" xfId="0" applyNumberFormat="1" applyFont="1" applyFill="1" applyBorder="1" applyAlignment="1" applyProtection="1">
      <alignment horizontal="right"/>
    </xf>
    <xf numFmtId="9" fontId="19" fillId="0" borderId="0" xfId="1" applyFont="1" applyFill="1" applyBorder="1" applyAlignment="1" applyProtection="1">
      <alignment horizontal="right"/>
    </xf>
    <xf numFmtId="0" fontId="19" fillId="0" borderId="17" xfId="0" applyFont="1" applyFill="1" applyBorder="1" applyAlignment="1" applyProtection="1">
      <alignment horizontal="left"/>
    </xf>
    <xf numFmtId="9" fontId="19" fillId="0" borderId="19" xfId="1" applyFont="1" applyFill="1" applyBorder="1" applyAlignment="1" applyProtection="1">
      <alignment horizontal="right"/>
    </xf>
    <xf numFmtId="0" fontId="19" fillId="0" borderId="0" xfId="0" applyFont="1" applyFill="1" applyBorder="1" applyAlignment="1" applyProtection="1">
      <alignment horizontal="left"/>
    </xf>
    <xf numFmtId="0" fontId="19" fillId="0" borderId="13" xfId="0" applyFont="1" applyFill="1" applyBorder="1" applyAlignment="1" applyProtection="1">
      <alignment horizontal="right"/>
    </xf>
    <xf numFmtId="0" fontId="19" fillId="0" borderId="13" xfId="0" applyFont="1" applyFill="1" applyBorder="1" applyAlignment="1" applyProtection="1">
      <alignment horizontal="left"/>
    </xf>
    <xf numFmtId="0" fontId="19" fillId="0" borderId="19" xfId="0" applyFont="1" applyFill="1" applyBorder="1" applyAlignment="1" applyProtection="1">
      <alignment horizontal="right"/>
    </xf>
    <xf numFmtId="0" fontId="19" fillId="0" borderId="19" xfId="0" applyFont="1" applyFill="1" applyBorder="1" applyAlignment="1" applyProtection="1">
      <alignment horizontal="left"/>
    </xf>
    <xf numFmtId="3" fontId="19" fillId="0" borderId="21" xfId="0" applyNumberFormat="1" applyFont="1" applyFill="1" applyBorder="1" applyAlignment="1" applyProtection="1">
      <alignment horizontal="right"/>
    </xf>
    <xf numFmtId="9" fontId="19" fillId="0" borderId="21" xfId="1" applyFont="1" applyFill="1" applyBorder="1" applyAlignment="1" applyProtection="1">
      <alignment horizontal="right"/>
    </xf>
    <xf numFmtId="0" fontId="19" fillId="0" borderId="21" xfId="0" applyFont="1" applyFill="1" applyBorder="1" applyAlignment="1" applyProtection="1">
      <alignment horizontal="left"/>
    </xf>
    <xf numFmtId="166" fontId="19" fillId="0" borderId="13" xfId="0" applyNumberFormat="1" applyFont="1" applyFill="1" applyBorder="1" applyAlignment="1" applyProtection="1">
      <alignment horizontal="right"/>
    </xf>
    <xf numFmtId="166" fontId="19" fillId="0" borderId="0" xfId="0" applyNumberFormat="1" applyFont="1" applyFill="1" applyBorder="1" applyAlignment="1" applyProtection="1">
      <alignment horizontal="right"/>
    </xf>
    <xf numFmtId="166" fontId="19" fillId="0" borderId="0" xfId="1" applyNumberFormat="1" applyFont="1" applyFill="1" applyBorder="1" applyAlignment="1" applyProtection="1">
      <alignment horizontal="right"/>
    </xf>
    <xf numFmtId="1" fontId="19" fillId="0" borderId="0" xfId="0" applyNumberFormat="1" applyFont="1" applyFill="1" applyBorder="1" applyAlignment="1" applyProtection="1">
      <alignment horizontal="right"/>
    </xf>
    <xf numFmtId="0" fontId="19" fillId="0" borderId="0" xfId="0" applyFont="1" applyFill="1" applyBorder="1" applyAlignment="1" applyProtection="1">
      <alignment horizontal="right"/>
    </xf>
    <xf numFmtId="1" fontId="19" fillId="0" borderId="19" xfId="0" applyNumberFormat="1" applyFont="1" applyFill="1" applyBorder="1" applyAlignment="1" applyProtection="1">
      <alignment horizontal="right"/>
    </xf>
    <xf numFmtId="0" fontId="19" fillId="0" borderId="22" xfId="0" applyFont="1" applyFill="1" applyBorder="1" applyAlignment="1" applyProtection="1">
      <alignment horizontal="left"/>
    </xf>
    <xf numFmtId="3" fontId="19" fillId="0" borderId="0" xfId="0" applyNumberFormat="1" applyFont="1" applyFill="1" applyAlignment="1" applyProtection="1">
      <alignment horizontal="right"/>
    </xf>
    <xf numFmtId="3" fontId="19" fillId="0" borderId="19" xfId="0" applyNumberFormat="1" applyFont="1" applyFill="1" applyBorder="1" applyAlignment="1" applyProtection="1">
      <alignment horizontal="right"/>
    </xf>
    <xf numFmtId="1" fontId="19" fillId="0" borderId="13" xfId="0" applyNumberFormat="1" applyFont="1" applyFill="1" applyBorder="1" applyAlignment="1" applyProtection="1">
      <alignment horizontal="right"/>
    </xf>
    <xf numFmtId="1" fontId="19" fillId="0" borderId="0" xfId="0" applyNumberFormat="1" applyFont="1" applyFill="1" applyAlignment="1" applyProtection="1">
      <alignment horizontal="right"/>
    </xf>
    <xf numFmtId="9" fontId="19" fillId="0" borderId="0" xfId="1" applyFont="1" applyFill="1" applyAlignment="1" applyProtection="1">
      <alignment horizontal="right"/>
    </xf>
    <xf numFmtId="0" fontId="23" fillId="0" borderId="0" xfId="0" applyFont="1" applyFill="1" applyAlignment="1" applyProtection="1">
      <alignment horizontal="left"/>
    </xf>
    <xf numFmtId="0" fontId="19" fillId="8" borderId="10" xfId="0" applyFont="1" applyFill="1" applyBorder="1" applyAlignment="1" applyProtection="1">
      <alignment horizontal="left" wrapText="1"/>
    </xf>
    <xf numFmtId="0" fontId="19" fillId="2" borderId="28" xfId="0" applyFont="1" applyFill="1" applyBorder="1" applyAlignment="1" applyProtection="1">
      <alignment horizontal="left" vertical="top" wrapText="1"/>
    </xf>
    <xf numFmtId="0" fontId="19" fillId="2" borderId="0" xfId="0" applyFont="1" applyFill="1" applyAlignment="1" applyProtection="1">
      <alignment horizontal="right" vertical="top" wrapText="1"/>
    </xf>
    <xf numFmtId="0" fontId="19" fillId="2" borderId="0" xfId="0" applyFont="1" applyFill="1" applyAlignment="1" applyProtection="1">
      <alignment horizontal="left" vertical="top" wrapText="1"/>
    </xf>
    <xf numFmtId="0" fontId="26" fillId="6" borderId="28" xfId="0" applyFont="1" applyFill="1" applyBorder="1" applyAlignment="1" applyProtection="1">
      <alignment horizontal="left" vertical="top" wrapText="1"/>
    </xf>
    <xf numFmtId="0" fontId="19" fillId="6" borderId="28" xfId="0" applyFont="1" applyFill="1" applyBorder="1" applyAlignment="1" applyProtection="1">
      <alignment horizontal="left" vertical="top" wrapText="1"/>
    </xf>
    <xf numFmtId="0" fontId="26" fillId="6" borderId="10" xfId="0" applyFont="1" applyFill="1" applyBorder="1" applyAlignment="1" applyProtection="1">
      <alignment horizontal="left" vertical="top" wrapText="1"/>
    </xf>
    <xf numFmtId="0" fontId="19" fillId="6" borderId="10" xfId="0" applyFont="1" applyFill="1" applyBorder="1" applyAlignment="1" applyProtection="1">
      <alignment horizontal="left" vertical="top" wrapText="1"/>
    </xf>
    <xf numFmtId="0" fontId="30" fillId="6" borderId="31" xfId="0" applyFont="1" applyFill="1" applyBorder="1" applyAlignment="1">
      <alignment horizontal="left" vertical="top" wrapText="1"/>
    </xf>
    <xf numFmtId="0" fontId="19" fillId="0" borderId="6" xfId="0" applyFont="1" applyBorder="1" applyAlignment="1">
      <alignment vertical="top"/>
    </xf>
    <xf numFmtId="0" fontId="19" fillId="0" borderId="18" xfId="0" applyFont="1" applyBorder="1" applyAlignment="1">
      <alignment vertical="top"/>
    </xf>
    <xf numFmtId="9" fontId="19" fillId="2" borderId="10" xfId="1" applyFont="1" applyFill="1" applyBorder="1" applyAlignment="1" applyProtection="1">
      <alignment horizontal="right"/>
    </xf>
    <xf numFmtId="0" fontId="30" fillId="0" borderId="10" xfId="0" applyFont="1" applyFill="1" applyBorder="1" applyAlignment="1">
      <alignment horizontal="left" vertical="top" wrapText="1"/>
    </xf>
    <xf numFmtId="0" fontId="19" fillId="2" borderId="10" xfId="0" applyFont="1" applyFill="1" applyBorder="1" applyAlignment="1" applyProtection="1">
      <alignment horizontal="right"/>
    </xf>
    <xf numFmtId="0" fontId="19" fillId="2" borderId="10" xfId="0" applyFont="1" applyFill="1" applyBorder="1" applyAlignment="1" applyProtection="1">
      <alignment horizontal="left"/>
    </xf>
    <xf numFmtId="0" fontId="25" fillId="0" borderId="10" xfId="0" applyFont="1" applyFill="1" applyBorder="1" applyAlignment="1">
      <alignment horizontal="left" vertical="top" wrapText="1"/>
    </xf>
    <xf numFmtId="0" fontId="0" fillId="0" borderId="10" xfId="0" applyBorder="1"/>
    <xf numFmtId="0" fontId="19" fillId="6" borderId="30" xfId="0" applyFont="1" applyFill="1" applyBorder="1" applyAlignment="1" applyProtection="1">
      <alignment horizontal="left" vertical="top" wrapText="1"/>
    </xf>
    <xf numFmtId="0" fontId="19" fillId="0" borderId="10" xfId="0" applyFont="1" applyBorder="1" applyAlignment="1">
      <alignment vertical="top" wrapText="1"/>
    </xf>
    <xf numFmtId="0" fontId="24" fillId="0" borderId="10" xfId="0" applyFont="1" applyFill="1" applyBorder="1" applyAlignment="1">
      <alignment vertical="top" wrapText="1"/>
    </xf>
    <xf numFmtId="0" fontId="33" fillId="9" borderId="10" xfId="0" applyFont="1" applyFill="1" applyBorder="1" applyAlignment="1" applyProtection="1">
      <alignment horizontal="left"/>
    </xf>
    <xf numFmtId="0" fontId="33" fillId="9" borderId="10" xfId="0" applyFont="1" applyFill="1" applyBorder="1" applyAlignment="1" applyProtection="1">
      <alignment horizontal="left" wrapText="1"/>
    </xf>
    <xf numFmtId="0" fontId="33" fillId="9" borderId="10" xfId="0" applyFont="1" applyFill="1" applyBorder="1" applyAlignment="1" applyProtection="1">
      <alignment horizontal="center" textRotation="90"/>
    </xf>
    <xf numFmtId="0" fontId="19" fillId="6" borderId="10" xfId="0" applyFont="1" applyFill="1" applyBorder="1" applyAlignment="1">
      <alignment vertical="top" wrapText="1"/>
    </xf>
    <xf numFmtId="9" fontId="19" fillId="6" borderId="10" xfId="1" applyFont="1" applyFill="1" applyBorder="1" applyAlignment="1">
      <alignment vertical="top" wrapText="1"/>
    </xf>
    <xf numFmtId="0" fontId="19" fillId="6" borderId="31" xfId="0" applyFont="1" applyFill="1" applyBorder="1" applyAlignment="1">
      <alignment vertical="top" wrapText="1"/>
    </xf>
    <xf numFmtId="0" fontId="19" fillId="0" borderId="22" xfId="0" applyFont="1" applyBorder="1" applyAlignment="1">
      <alignment vertical="top"/>
    </xf>
    <xf numFmtId="0" fontId="19" fillId="6" borderId="10" xfId="0" applyFont="1" applyFill="1" applyBorder="1" applyAlignment="1" applyProtection="1">
      <alignment vertical="top" wrapText="1"/>
    </xf>
    <xf numFmtId="0" fontId="19" fillId="4" borderId="0" xfId="0" applyFont="1" applyFill="1" applyAlignment="1">
      <alignment vertical="top" wrapText="1"/>
    </xf>
    <xf numFmtId="0" fontId="0" fillId="0" borderId="0" xfId="0" applyFill="1"/>
    <xf numFmtId="0" fontId="15" fillId="0" borderId="0" xfId="0" applyFont="1" applyFill="1" applyBorder="1" applyAlignment="1">
      <alignment vertical="top" wrapText="1"/>
    </xf>
    <xf numFmtId="0" fontId="24" fillId="4" borderId="0" xfId="0" applyFont="1" applyFill="1"/>
    <xf numFmtId="0" fontId="24" fillId="0" borderId="0" xfId="0" applyFont="1"/>
    <xf numFmtId="0" fontId="19" fillId="0" borderId="31" xfId="0" applyFont="1" applyBorder="1" applyAlignment="1">
      <alignment vertical="top" wrapText="1"/>
    </xf>
    <xf numFmtId="0" fontId="19" fillId="0" borderId="14" xfId="0" applyFont="1" applyBorder="1" applyAlignment="1">
      <alignment vertical="top" wrapText="1"/>
    </xf>
    <xf numFmtId="0" fontId="37" fillId="0" borderId="22" xfId="0" applyFont="1" applyBorder="1" applyAlignment="1">
      <alignment horizontal="center" vertical="top"/>
    </xf>
    <xf numFmtId="0" fontId="19" fillId="0" borderId="6" xfId="0" applyFont="1" applyBorder="1" applyAlignment="1">
      <alignment horizontal="center" vertical="top"/>
    </xf>
    <xf numFmtId="0" fontId="19" fillId="0" borderId="18" xfId="0" applyFont="1" applyBorder="1" applyAlignment="1">
      <alignment horizontal="center" vertical="top"/>
    </xf>
    <xf numFmtId="0" fontId="47" fillId="0" borderId="0" xfId="0" applyFont="1"/>
    <xf numFmtId="164" fontId="48" fillId="11" borderId="10" xfId="4" applyNumberFormat="1" applyFont="1" applyBorder="1" applyAlignment="1" applyProtection="1">
      <alignment horizontal="center" vertical="center" wrapText="1"/>
    </xf>
    <xf numFmtId="0" fontId="48" fillId="0" borderId="10" xfId="0" applyFont="1" applyBorder="1" applyAlignment="1">
      <alignment horizontal="center" wrapText="1"/>
    </xf>
    <xf numFmtId="0" fontId="49" fillId="0" borderId="0" xfId="0" applyFont="1"/>
    <xf numFmtId="164" fontId="48" fillId="17" borderId="0" xfId="6" applyFont="1" applyFill="1" applyBorder="1" applyAlignment="1" applyProtection="1">
      <alignment horizontal="left" vertical="center" wrapText="1"/>
    </xf>
    <xf numFmtId="164" fontId="48" fillId="17" borderId="19" xfId="6" applyFont="1" applyFill="1" applyBorder="1" applyAlignment="1" applyProtection="1">
      <alignment horizontal="left" vertical="center" wrapText="1"/>
    </xf>
    <xf numFmtId="164" fontId="49" fillId="6" borderId="31" xfId="6" applyFont="1" applyFill="1" applyBorder="1" applyAlignment="1" applyProtection="1">
      <alignment horizontal="left" vertical="top" wrapText="1"/>
    </xf>
    <xf numFmtId="0" fontId="49" fillId="0" borderId="10" xfId="0" applyFont="1" applyBorder="1" applyAlignment="1">
      <alignment vertical="top" wrapText="1"/>
    </xf>
    <xf numFmtId="164" fontId="48" fillId="5" borderId="10" xfId="6" applyFont="1" applyFill="1" applyBorder="1" applyAlignment="1" applyProtection="1">
      <alignment horizontal="left" vertical="top" wrapText="1"/>
    </xf>
    <xf numFmtId="164" fontId="49" fillId="5" borderId="31" xfId="6" applyFont="1" applyFill="1" applyBorder="1" applyAlignment="1" applyProtection="1">
      <alignment horizontal="left" vertical="top" wrapText="1"/>
    </xf>
    <xf numFmtId="0" fontId="49" fillId="5" borderId="10" xfId="0" applyFont="1" applyFill="1" applyBorder="1" applyAlignment="1">
      <alignment vertical="top" wrapText="1"/>
    </xf>
    <xf numFmtId="0" fontId="40" fillId="5" borderId="10" xfId="4" applyFont="1" applyFill="1" applyBorder="1" applyAlignment="1">
      <alignment vertical="top" wrapText="1"/>
    </xf>
    <xf numFmtId="164" fontId="49" fillId="5" borderId="10" xfId="5" applyNumberFormat="1" applyFont="1" applyFill="1" applyBorder="1" applyAlignment="1" applyProtection="1">
      <alignment horizontal="left" vertical="top" wrapText="1"/>
    </xf>
    <xf numFmtId="0" fontId="52" fillId="5" borderId="10" xfId="0" applyFont="1" applyFill="1" applyBorder="1" applyAlignment="1">
      <alignment vertical="top" wrapText="1"/>
    </xf>
    <xf numFmtId="164" fontId="48" fillId="0" borderId="10" xfId="6" applyFont="1" applyFill="1" applyBorder="1" applyAlignment="1" applyProtection="1">
      <alignment horizontal="left" vertical="top" wrapText="1"/>
    </xf>
    <xf numFmtId="164" fontId="49" fillId="0" borderId="31" xfId="6" applyFont="1" applyFill="1" applyBorder="1" applyAlignment="1" applyProtection="1">
      <alignment horizontal="left" vertical="top" wrapText="1"/>
    </xf>
    <xf numFmtId="164" fontId="49" fillId="2" borderId="10" xfId="7" applyFont="1" applyFill="1" applyBorder="1" applyAlignment="1" applyProtection="1">
      <alignment horizontal="left" vertical="top" wrapText="1"/>
    </xf>
    <xf numFmtId="164" fontId="39" fillId="2" borderId="10" xfId="7" applyFont="1" applyFill="1" applyBorder="1" applyAlignment="1" applyProtection="1">
      <alignment horizontal="left" vertical="top" wrapText="1"/>
    </xf>
    <xf numFmtId="164" fontId="48" fillId="12" borderId="11" xfId="5" applyNumberFormat="1" applyFont="1" applyBorder="1" applyAlignment="1" applyProtection="1">
      <alignment horizontal="left" vertical="top" wrapText="1"/>
    </xf>
    <xf numFmtId="164" fontId="49" fillId="12" borderId="31" xfId="5" applyNumberFormat="1" applyFont="1" applyBorder="1" applyAlignment="1" applyProtection="1">
      <alignment horizontal="left" vertical="top" wrapText="1"/>
    </xf>
    <xf numFmtId="0" fontId="49" fillId="12" borderId="10" xfId="5" applyFont="1" applyBorder="1" applyAlignment="1">
      <alignment vertical="top" wrapText="1"/>
    </xf>
    <xf numFmtId="164" fontId="48" fillId="12" borderId="6" xfId="5" applyNumberFormat="1" applyFont="1" applyBorder="1" applyAlignment="1" applyProtection="1">
      <alignment horizontal="left" vertical="top" wrapText="1"/>
    </xf>
    <xf numFmtId="164" fontId="53" fillId="6" borderId="6" xfId="6" applyFont="1" applyFill="1" applyBorder="1" applyAlignment="1" applyProtection="1">
      <alignment horizontal="left" vertical="top" wrapText="1"/>
    </xf>
    <xf numFmtId="164" fontId="40" fillId="6" borderId="31" xfId="6" applyFont="1" applyFill="1" applyBorder="1" applyAlignment="1" applyProtection="1">
      <alignment horizontal="left" vertical="top" wrapText="1"/>
    </xf>
    <xf numFmtId="0" fontId="40" fillId="0" borderId="10" xfId="0" applyFont="1" applyBorder="1" applyAlignment="1">
      <alignment vertical="top" wrapText="1"/>
    </xf>
    <xf numFmtId="164" fontId="40" fillId="2" borderId="10" xfId="7" applyFont="1" applyFill="1" applyBorder="1" applyAlignment="1" applyProtection="1">
      <alignment horizontal="left" vertical="top" wrapText="1"/>
    </xf>
    <xf numFmtId="0" fontId="40" fillId="0" borderId="0" xfId="0" applyFont="1"/>
    <xf numFmtId="0" fontId="48" fillId="19" borderId="10" xfId="0" applyFont="1" applyFill="1" applyBorder="1" applyAlignment="1" applyProtection="1">
      <alignment horizontal="left" vertical="top" wrapText="1"/>
    </xf>
    <xf numFmtId="164" fontId="49" fillId="19" borderId="31" xfId="6" applyFont="1" applyFill="1" applyBorder="1" applyAlignment="1" applyProtection="1">
      <alignment horizontal="left" vertical="top" wrapText="1"/>
    </xf>
    <xf numFmtId="0" fontId="49" fillId="19" borderId="10" xfId="3" applyFont="1" applyFill="1" applyBorder="1" applyAlignment="1">
      <alignment vertical="top" wrapText="1"/>
    </xf>
    <xf numFmtId="164" fontId="48" fillId="18" borderId="10" xfId="6" applyFont="1" applyFill="1" applyBorder="1" applyAlignment="1" applyProtection="1">
      <alignment horizontal="left" vertical="top" wrapText="1"/>
    </xf>
    <xf numFmtId="164" fontId="49" fillId="18" borderId="31" xfId="6" applyFont="1" applyFill="1" applyBorder="1" applyAlignment="1" applyProtection="1">
      <alignment horizontal="left" vertical="top" wrapText="1"/>
    </xf>
    <xf numFmtId="0" fontId="49" fillId="18" borderId="10" xfId="0" applyFont="1" applyFill="1" applyBorder="1" applyAlignment="1">
      <alignment vertical="top" wrapText="1"/>
    </xf>
    <xf numFmtId="164" fontId="49" fillId="18" borderId="10" xfId="7" applyFont="1" applyFill="1" applyBorder="1" applyAlignment="1" applyProtection="1">
      <alignment horizontal="left" vertical="top" wrapText="1"/>
    </xf>
    <xf numFmtId="164" fontId="39" fillId="18" borderId="10" xfId="7" applyFont="1" applyFill="1" applyBorder="1" applyAlignment="1" applyProtection="1">
      <alignment horizontal="left" vertical="top" wrapText="1"/>
    </xf>
    <xf numFmtId="0" fontId="48" fillId="12" borderId="10" xfId="5" applyFont="1" applyBorder="1" applyAlignment="1">
      <alignment horizontal="left" vertical="top" wrapText="1"/>
    </xf>
    <xf numFmtId="164" fontId="49" fillId="12" borderId="10" xfId="5" applyNumberFormat="1" applyFont="1" applyBorder="1" applyAlignment="1" applyProtection="1">
      <alignment horizontal="left" vertical="top" wrapText="1"/>
    </xf>
    <xf numFmtId="0" fontId="49" fillId="12" borderId="27" xfId="5" applyFont="1" applyBorder="1" applyAlignment="1">
      <alignment vertical="top" wrapText="1"/>
    </xf>
    <xf numFmtId="0" fontId="48" fillId="0" borderId="0" xfId="0" applyFont="1" applyAlignment="1">
      <alignment horizontal="left" vertical="top" wrapText="1"/>
    </xf>
    <xf numFmtId="0" fontId="49" fillId="0" borderId="0" xfId="0" applyFont="1" applyAlignment="1">
      <alignment vertical="top" wrapText="1"/>
    </xf>
    <xf numFmtId="0" fontId="54" fillId="10" borderId="10" xfId="3" applyFont="1" applyBorder="1" applyAlignment="1">
      <alignment vertical="top" wrapText="1"/>
    </xf>
    <xf numFmtId="0" fontId="49" fillId="20" borderId="10" xfId="3" applyFont="1" applyFill="1" applyBorder="1" applyAlignment="1">
      <alignment vertical="top" wrapText="1"/>
    </xf>
    <xf numFmtId="0" fontId="49" fillId="10" borderId="10" xfId="3" applyFont="1" applyBorder="1" applyAlignment="1">
      <alignment vertical="top" wrapText="1"/>
    </xf>
    <xf numFmtId="0" fontId="49" fillId="20" borderId="10" xfId="0" applyFont="1" applyFill="1" applyBorder="1" applyAlignment="1">
      <alignment vertical="top" wrapText="1"/>
    </xf>
    <xf numFmtId="0" fontId="57" fillId="14" borderId="0" xfId="0" applyFont="1" applyFill="1" applyAlignment="1">
      <alignment vertical="top" wrapText="1"/>
    </xf>
    <xf numFmtId="0" fontId="49" fillId="7" borderId="10" xfId="0" applyFont="1" applyFill="1" applyBorder="1" applyAlignment="1">
      <alignment vertical="top" wrapText="1"/>
    </xf>
    <xf numFmtId="0" fontId="49" fillId="0" borderId="44" xfId="0" applyFont="1" applyBorder="1" applyAlignment="1">
      <alignment vertical="top" wrapText="1"/>
    </xf>
    <xf numFmtId="0" fontId="49" fillId="7" borderId="44" xfId="0" applyFont="1" applyFill="1" applyBorder="1" applyAlignment="1">
      <alignment vertical="top" wrapText="1"/>
    </xf>
    <xf numFmtId="0" fontId="58" fillId="21" borderId="10" xfId="0" applyFont="1" applyFill="1" applyBorder="1" applyAlignment="1">
      <alignment vertical="top" wrapText="1"/>
    </xf>
    <xf numFmtId="0" fontId="46" fillId="21" borderId="10" xfId="0" applyFont="1" applyFill="1" applyBorder="1" applyAlignment="1">
      <alignment vertical="top" wrapText="1"/>
    </xf>
    <xf numFmtId="0" fontId="46" fillId="21" borderId="10" xfId="0" applyFont="1" applyFill="1" applyBorder="1" applyAlignment="1">
      <alignment vertical="center" wrapText="1"/>
    </xf>
    <xf numFmtId="0" fontId="49" fillId="15" borderId="10" xfId="0" applyFont="1" applyFill="1" applyBorder="1" applyAlignment="1">
      <alignment vertical="top" wrapText="1"/>
    </xf>
    <xf numFmtId="0" fontId="48" fillId="0" borderId="10" xfId="0" applyFont="1" applyBorder="1" applyAlignment="1">
      <alignment horizontal="center" vertical="top" wrapText="1"/>
    </xf>
    <xf numFmtId="9" fontId="49" fillId="0" borderId="10" xfId="1" applyFont="1" applyBorder="1" applyAlignment="1">
      <alignment vertical="top" wrapText="1"/>
    </xf>
    <xf numFmtId="0" fontId="0" fillId="2" borderId="0" xfId="0" applyFill="1" applyProtection="1"/>
    <xf numFmtId="0" fontId="48" fillId="0" borderId="37" xfId="0" applyFont="1" applyBorder="1" applyAlignment="1">
      <alignment vertical="top" wrapText="1"/>
    </xf>
    <xf numFmtId="0" fontId="48" fillId="0" borderId="41" xfId="0" applyFont="1" applyBorder="1" applyAlignment="1">
      <alignment vertical="top" wrapText="1"/>
    </xf>
    <xf numFmtId="0" fontId="48" fillId="0" borderId="42" xfId="0" applyFont="1" applyBorder="1" applyAlignment="1">
      <alignment vertical="top" wrapText="1"/>
    </xf>
    <xf numFmtId="0" fontId="15" fillId="2" borderId="0" xfId="0" applyFont="1" applyFill="1" applyAlignment="1" applyProtection="1">
      <alignment vertical="top" wrapText="1"/>
    </xf>
    <xf numFmtId="0" fontId="42" fillId="0" borderId="0" xfId="0" applyFont="1" applyFill="1" applyProtection="1"/>
    <xf numFmtId="0" fontId="42" fillId="0" borderId="13" xfId="0" applyFont="1" applyFill="1" applyBorder="1" applyAlignment="1" applyProtection="1">
      <alignment wrapText="1"/>
    </xf>
    <xf numFmtId="0" fontId="15" fillId="2" borderId="10" xfId="0" applyFont="1" applyFill="1" applyBorder="1" applyAlignment="1" applyProtection="1">
      <alignment vertical="top" wrapText="1"/>
    </xf>
    <xf numFmtId="49" fontId="41" fillId="22" borderId="39" xfId="0" applyNumberFormat="1" applyFont="1" applyFill="1" applyBorder="1" applyAlignment="1" applyProtection="1">
      <alignment vertical="top" wrapText="1"/>
    </xf>
    <xf numFmtId="0" fontId="15" fillId="2" borderId="44" xfId="0" applyFont="1" applyFill="1" applyBorder="1" applyAlignment="1" applyProtection="1">
      <alignment vertical="top" wrapText="1"/>
    </xf>
    <xf numFmtId="0" fontId="15" fillId="0" borderId="10" xfId="0" applyFont="1" applyBorder="1" applyAlignment="1">
      <alignment vertical="top" wrapText="1"/>
    </xf>
    <xf numFmtId="0" fontId="15" fillId="0" borderId="10" xfId="0" applyFont="1" applyBorder="1" applyAlignment="1">
      <alignment horizontal="left" vertical="top" wrapText="1"/>
    </xf>
    <xf numFmtId="0" fontId="42" fillId="0" borderId="12" xfId="0" applyFont="1" applyFill="1" applyBorder="1" applyAlignment="1" applyProtection="1">
      <alignment wrapText="1"/>
    </xf>
    <xf numFmtId="0" fontId="0" fillId="0" borderId="40" xfId="0" applyBorder="1"/>
    <xf numFmtId="0" fontId="0" fillId="0" borderId="29" xfId="0" applyBorder="1"/>
    <xf numFmtId="0" fontId="0" fillId="0" borderId="45" xfId="0" applyBorder="1"/>
    <xf numFmtId="0" fontId="15" fillId="25" borderId="10" xfId="0" applyFont="1" applyFill="1" applyBorder="1" applyAlignment="1" applyProtection="1">
      <alignment vertical="top" wrapText="1"/>
    </xf>
    <xf numFmtId="0" fontId="43" fillId="26" borderId="34" xfId="0" applyFont="1" applyFill="1" applyBorder="1" applyProtection="1"/>
    <xf numFmtId="49" fontId="43" fillId="27" borderId="39" xfId="0" applyNumberFormat="1" applyFont="1" applyFill="1" applyBorder="1" applyAlignment="1" applyProtection="1">
      <alignment vertical="top" wrapText="1"/>
    </xf>
    <xf numFmtId="0" fontId="15" fillId="25" borderId="11" xfId="0" applyFont="1" applyFill="1" applyBorder="1" applyAlignment="1" applyProtection="1">
      <alignment vertical="top" wrapText="1"/>
    </xf>
    <xf numFmtId="0" fontId="49" fillId="6" borderId="11" xfId="0" applyFont="1" applyFill="1" applyBorder="1" applyAlignment="1">
      <alignment horizontal="center" vertical="center" wrapText="1"/>
    </xf>
    <xf numFmtId="0" fontId="26" fillId="0" borderId="10" xfId="0" applyFont="1" applyBorder="1" applyAlignment="1">
      <alignment vertical="top" wrapText="1"/>
    </xf>
    <xf numFmtId="0" fontId="19" fillId="0" borderId="11" xfId="0" applyFont="1" applyBorder="1" applyAlignment="1">
      <alignment vertical="top" wrapText="1"/>
    </xf>
    <xf numFmtId="9" fontId="19" fillId="6" borderId="11" xfId="1" applyFont="1" applyFill="1" applyBorder="1" applyAlignment="1">
      <alignment vertical="top" wrapText="1"/>
    </xf>
    <xf numFmtId="0" fontId="26" fillId="0" borderId="11" xfId="0" applyFont="1" applyBorder="1" applyAlignment="1">
      <alignment vertical="top" wrapText="1"/>
    </xf>
    <xf numFmtId="0" fontId="19" fillId="0" borderId="57" xfId="0" applyFont="1" applyBorder="1" applyAlignment="1">
      <alignment vertical="top" wrapText="1"/>
    </xf>
    <xf numFmtId="0" fontId="26" fillId="0" borderId="0" xfId="0" applyFont="1" applyFill="1" applyBorder="1" applyAlignment="1">
      <alignment vertical="top" wrapText="1"/>
    </xf>
    <xf numFmtId="0" fontId="19" fillId="6" borderId="51" xfId="0" applyFont="1" applyFill="1" applyBorder="1" applyAlignment="1">
      <alignment vertical="top" wrapText="1"/>
    </xf>
    <xf numFmtId="0" fontId="19" fillId="6" borderId="39" xfId="0" applyFont="1" applyFill="1" applyBorder="1" applyAlignment="1">
      <alignment vertical="top" wrapText="1"/>
    </xf>
    <xf numFmtId="0" fontId="19" fillId="6" borderId="40" xfId="0" applyFont="1" applyFill="1" applyBorder="1" applyAlignment="1">
      <alignment vertical="top" wrapText="1"/>
    </xf>
    <xf numFmtId="0" fontId="19" fillId="6" borderId="52" xfId="0" applyFont="1" applyFill="1" applyBorder="1" applyAlignment="1">
      <alignment vertical="top" wrapText="1"/>
    </xf>
    <xf numFmtId="0" fontId="19" fillId="6" borderId="58" xfId="0" applyFont="1" applyFill="1" applyBorder="1" applyAlignment="1" applyProtection="1">
      <alignment horizontal="left" wrapText="1"/>
    </xf>
    <xf numFmtId="0" fontId="19" fillId="6" borderId="53" xfId="0" applyFont="1" applyFill="1" applyBorder="1" applyAlignment="1">
      <alignment vertical="top" wrapText="1"/>
    </xf>
    <xf numFmtId="0" fontId="19" fillId="6" borderId="44" xfId="0" applyFont="1" applyFill="1" applyBorder="1" applyAlignment="1">
      <alignment vertical="top" wrapText="1"/>
    </xf>
    <xf numFmtId="0" fontId="19" fillId="6" borderId="45" xfId="0" applyFont="1" applyFill="1" applyBorder="1" applyAlignment="1">
      <alignment vertical="top" wrapText="1"/>
    </xf>
    <xf numFmtId="0" fontId="19" fillId="6" borderId="29" xfId="0" applyFont="1" applyFill="1" applyBorder="1" applyAlignment="1">
      <alignment vertical="top" wrapText="1"/>
    </xf>
    <xf numFmtId="0" fontId="31" fillId="6" borderId="11" xfId="0" applyFont="1" applyFill="1" applyBorder="1" applyAlignment="1">
      <alignment vertical="center" wrapText="1"/>
    </xf>
    <xf numFmtId="49" fontId="15" fillId="25" borderId="29" xfId="0" applyNumberFormat="1" applyFont="1" applyFill="1" applyBorder="1" applyAlignment="1" applyProtection="1">
      <alignment vertical="top" wrapText="1"/>
    </xf>
    <xf numFmtId="49" fontId="15" fillId="25" borderId="56" xfId="0" applyNumberFormat="1" applyFont="1" applyFill="1" applyBorder="1" applyAlignment="1" applyProtection="1">
      <alignment vertical="top" wrapText="1"/>
    </xf>
    <xf numFmtId="0" fontId="15" fillId="0" borderId="39" xfId="0" applyFont="1" applyBorder="1" applyAlignment="1">
      <alignment vertical="top" wrapText="1"/>
    </xf>
    <xf numFmtId="0" fontId="15" fillId="0" borderId="40" xfId="0" applyFont="1" applyBorder="1" applyAlignment="1">
      <alignment vertical="top" wrapText="1"/>
    </xf>
    <xf numFmtId="0" fontId="15" fillId="0" borderId="52" xfId="0" applyFont="1" applyBorder="1" applyAlignment="1">
      <alignment vertical="top" wrapText="1"/>
    </xf>
    <xf numFmtId="0" fontId="15" fillId="0" borderId="29" xfId="0" applyFont="1" applyBorder="1" applyAlignment="1">
      <alignment vertical="top" wrapText="1"/>
    </xf>
    <xf numFmtId="49" fontId="15" fillId="0" borderId="11" xfId="0" applyNumberFormat="1" applyFont="1" applyBorder="1" applyAlignment="1">
      <alignment vertical="top" wrapText="1"/>
    </xf>
    <xf numFmtId="0" fontId="15" fillId="0" borderId="11" xfId="0" applyFont="1" applyBorder="1" applyAlignment="1">
      <alignment vertical="top" wrapText="1"/>
    </xf>
    <xf numFmtId="0" fontId="15" fillId="0" borderId="56" xfId="0" applyFont="1" applyBorder="1" applyAlignment="1">
      <alignment vertical="top" wrapText="1"/>
    </xf>
    <xf numFmtId="0" fontId="15" fillId="0" borderId="0" xfId="0" applyFont="1" applyBorder="1" applyAlignment="1">
      <alignment vertical="top" wrapText="1"/>
    </xf>
    <xf numFmtId="0" fontId="15" fillId="0" borderId="53" xfId="0" applyFont="1" applyBorder="1" applyAlignment="1">
      <alignment vertical="top" wrapText="1"/>
    </xf>
    <xf numFmtId="49" fontId="15" fillId="0" borderId="44" xfId="0" applyNumberFormat="1" applyFont="1" applyBorder="1" applyAlignment="1">
      <alignment horizontal="right" vertical="top" wrapText="1"/>
    </xf>
    <xf numFmtId="0" fontId="15" fillId="0" borderId="44" xfId="0" applyFont="1" applyBorder="1" applyAlignment="1">
      <alignment vertical="top" wrapText="1"/>
    </xf>
    <xf numFmtId="0" fontId="15" fillId="0" borderId="45" xfId="0" applyFont="1" applyBorder="1" applyAlignment="1">
      <alignment vertical="top" wrapText="1"/>
    </xf>
    <xf numFmtId="0" fontId="15" fillId="4" borderId="0" xfId="0" applyFont="1" applyFill="1" applyBorder="1" applyAlignment="1">
      <alignment vertical="top" wrapText="1"/>
    </xf>
    <xf numFmtId="0" fontId="15" fillId="0" borderId="6" xfId="0" applyFont="1" applyBorder="1" applyAlignment="1">
      <alignment vertical="top" wrapText="1"/>
    </xf>
    <xf numFmtId="0" fontId="15" fillId="0" borderId="58" xfId="0" applyFont="1" applyBorder="1" applyAlignment="1">
      <alignment vertical="top" wrapText="1"/>
    </xf>
    <xf numFmtId="0" fontId="42" fillId="16" borderId="10" xfId="0" applyFont="1" applyFill="1" applyBorder="1" applyAlignment="1">
      <alignment vertical="top" wrapText="1"/>
    </xf>
    <xf numFmtId="0" fontId="60" fillId="0" borderId="10" xfId="0" applyFont="1" applyBorder="1" applyAlignment="1">
      <alignment horizontal="left" vertical="top" wrapText="1"/>
    </xf>
    <xf numFmtId="0" fontId="61" fillId="0" borderId="10" xfId="0" applyFont="1" applyBorder="1" applyAlignment="1">
      <alignment vertical="top" wrapText="1"/>
    </xf>
    <xf numFmtId="0" fontId="61" fillId="0" borderId="10" xfId="0" applyFont="1" applyBorder="1" applyAlignment="1">
      <alignment horizontal="left" vertical="top" wrapText="1"/>
    </xf>
    <xf numFmtId="0" fontId="15" fillId="0" borderId="0" xfId="0" applyFont="1" applyAlignment="1">
      <alignment horizontal="left" vertical="top" wrapText="1"/>
    </xf>
    <xf numFmtId="0" fontId="63" fillId="0" borderId="48" xfId="0" applyFont="1" applyBorder="1" applyAlignment="1">
      <alignment vertical="top" wrapText="1"/>
    </xf>
    <xf numFmtId="0" fontId="15" fillId="0" borderId="0" xfId="0" applyFont="1" applyFill="1" applyAlignment="1">
      <alignment vertical="top" wrapText="1"/>
    </xf>
    <xf numFmtId="0" fontId="15" fillId="0" borderId="49" xfId="0" applyFont="1" applyFill="1" applyBorder="1" applyAlignment="1">
      <alignment vertical="top" wrapText="1"/>
    </xf>
    <xf numFmtId="0" fontId="15" fillId="0" borderId="49" xfId="0" applyFont="1" applyBorder="1" applyAlignment="1">
      <alignment horizontal="left" vertical="top" wrapText="1"/>
    </xf>
    <xf numFmtId="0" fontId="15" fillId="0" borderId="50" xfId="0" applyFont="1" applyBorder="1" applyAlignment="1">
      <alignment horizontal="left" vertical="top" wrapText="1"/>
    </xf>
    <xf numFmtId="0" fontId="15" fillId="0" borderId="44" xfId="0" applyFont="1" applyBorder="1" applyAlignment="1">
      <alignment horizontal="left" vertical="top" wrapText="1"/>
    </xf>
    <xf numFmtId="0" fontId="63" fillId="24" borderId="37" xfId="0" applyFont="1" applyFill="1" applyBorder="1" applyAlignment="1">
      <alignment vertical="top" wrapText="1"/>
    </xf>
    <xf numFmtId="0" fontId="63" fillId="24" borderId="38" xfId="0" applyFont="1" applyFill="1" applyBorder="1" applyAlignment="1">
      <alignment vertical="top" wrapText="1"/>
    </xf>
    <xf numFmtId="0" fontId="63" fillId="30" borderId="38" xfId="0" applyFont="1" applyFill="1" applyBorder="1" applyAlignment="1">
      <alignment horizontal="left" vertical="top" wrapText="1"/>
    </xf>
    <xf numFmtId="0" fontId="63" fillId="30" borderId="59" xfId="0" applyFont="1" applyFill="1" applyBorder="1" applyAlignment="1">
      <alignment vertical="top" wrapText="1"/>
    </xf>
    <xf numFmtId="0" fontId="63" fillId="0" borderId="39" xfId="0" applyFont="1" applyFill="1" applyBorder="1" applyAlignment="1">
      <alignment vertical="top" wrapText="1"/>
    </xf>
    <xf numFmtId="0" fontId="63" fillId="0" borderId="39" xfId="0" applyFont="1" applyFill="1" applyBorder="1" applyAlignment="1">
      <alignment horizontal="left" vertical="top" wrapText="1"/>
    </xf>
    <xf numFmtId="0" fontId="15" fillId="0" borderId="39" xfId="0" applyFont="1" applyBorder="1" applyAlignment="1">
      <alignment horizontal="left" vertical="top" wrapText="1"/>
    </xf>
    <xf numFmtId="0" fontId="19" fillId="28" borderId="0" xfId="0" applyFont="1" applyFill="1" applyAlignment="1" applyProtection="1">
      <alignment horizontal="right"/>
    </xf>
    <xf numFmtId="0" fontId="19" fillId="28" borderId="0" xfId="0" applyFont="1" applyFill="1" applyAlignment="1" applyProtection="1">
      <alignment horizontal="left"/>
    </xf>
    <xf numFmtId="0" fontId="26" fillId="0" borderId="0" xfId="0" applyFont="1" applyAlignment="1">
      <alignment vertical="top" wrapText="1"/>
    </xf>
    <xf numFmtId="0" fontId="26" fillId="0" borderId="0" xfId="0" applyFont="1" applyFill="1" applyBorder="1" applyAlignment="1">
      <alignment horizontal="center" vertical="top" wrapText="1"/>
    </xf>
    <xf numFmtId="0" fontId="64" fillId="13" borderId="0" xfId="0" applyFont="1" applyFill="1" applyAlignment="1">
      <alignment vertical="top" wrapText="1"/>
    </xf>
    <xf numFmtId="0" fontId="37" fillId="9" borderId="10" xfId="0" applyFont="1" applyFill="1" applyBorder="1" applyAlignment="1">
      <alignment vertical="top" wrapText="1"/>
    </xf>
    <xf numFmtId="0" fontId="65" fillId="9" borderId="10" xfId="0" applyFont="1" applyFill="1" applyBorder="1" applyAlignment="1">
      <alignment vertical="top" wrapText="1"/>
    </xf>
    <xf numFmtId="0" fontId="20" fillId="0" borderId="0" xfId="0" applyFont="1" applyFill="1" applyAlignment="1">
      <alignment vertical="top" wrapText="1"/>
    </xf>
    <xf numFmtId="0" fontId="20" fillId="9" borderId="10" xfId="0" applyFont="1" applyFill="1" applyBorder="1" applyAlignment="1">
      <alignment vertical="top" wrapText="1"/>
    </xf>
    <xf numFmtId="0" fontId="20" fillId="6" borderId="11" xfId="0" applyFont="1" applyFill="1" applyBorder="1" applyAlignment="1">
      <alignment vertical="top" wrapText="1"/>
    </xf>
    <xf numFmtId="0" fontId="37" fillId="6" borderId="11" xfId="0" applyFont="1" applyFill="1" applyBorder="1" applyAlignment="1">
      <alignment vertical="top" wrapText="1"/>
    </xf>
    <xf numFmtId="0" fontId="37" fillId="0" borderId="10" xfId="0" applyFont="1" applyFill="1" applyBorder="1" applyAlignment="1">
      <alignment vertical="top" wrapText="1"/>
    </xf>
    <xf numFmtId="0" fontId="37" fillId="6" borderId="10" xfId="0" applyFont="1" applyFill="1" applyBorder="1" applyAlignment="1">
      <alignment vertical="top" wrapText="1"/>
    </xf>
    <xf numFmtId="0" fontId="65" fillId="0" borderId="10" xfId="0" applyFont="1" applyFill="1" applyBorder="1" applyAlignment="1">
      <alignment vertical="top" wrapText="1"/>
    </xf>
    <xf numFmtId="0" fontId="37" fillId="9" borderId="6" xfId="0" applyFont="1" applyFill="1" applyBorder="1" applyAlignment="1">
      <alignment vertical="top" wrapText="1"/>
    </xf>
    <xf numFmtId="0" fontId="65" fillId="9" borderId="6" xfId="0" applyFont="1" applyFill="1" applyBorder="1" applyAlignment="1">
      <alignment vertical="top" wrapText="1"/>
    </xf>
    <xf numFmtId="0" fontId="66" fillId="6" borderId="10" xfId="0" applyFont="1" applyFill="1" applyBorder="1" applyAlignment="1">
      <alignment horizontal="left" vertical="top" wrapText="1"/>
    </xf>
    <xf numFmtId="0" fontId="19" fillId="0" borderId="10" xfId="0" applyFont="1" applyFill="1" applyBorder="1" applyAlignment="1">
      <alignment vertical="top" wrapText="1"/>
    </xf>
    <xf numFmtId="9" fontId="19" fillId="0" borderId="10" xfId="1" applyFont="1" applyFill="1" applyBorder="1" applyAlignment="1">
      <alignment vertical="top" wrapText="1"/>
    </xf>
    <xf numFmtId="0" fontId="19" fillId="6" borderId="0" xfId="0" applyFont="1" applyFill="1" applyAlignment="1">
      <alignment vertical="top" wrapText="1"/>
    </xf>
    <xf numFmtId="0" fontId="19" fillId="0" borderId="30" xfId="0" applyFont="1" applyFill="1" applyBorder="1" applyAlignment="1">
      <alignment vertical="top" wrapText="1"/>
    </xf>
    <xf numFmtId="9" fontId="19" fillId="0" borderId="30" xfId="1" applyFont="1" applyFill="1" applyBorder="1" applyAlignment="1">
      <alignment vertical="top" wrapText="1"/>
    </xf>
    <xf numFmtId="9" fontId="19" fillId="6" borderId="30" xfId="1" applyFont="1" applyFill="1" applyBorder="1" applyAlignment="1">
      <alignment vertical="top" wrapText="1"/>
    </xf>
    <xf numFmtId="0" fontId="19" fillId="0" borderId="28" xfId="0" applyFont="1" applyFill="1" applyBorder="1" applyAlignment="1">
      <alignment vertical="top" wrapText="1"/>
    </xf>
    <xf numFmtId="9" fontId="19" fillId="0" borderId="28" xfId="1" applyFont="1" applyFill="1" applyBorder="1" applyAlignment="1">
      <alignment vertical="top" wrapText="1"/>
    </xf>
    <xf numFmtId="9" fontId="19" fillId="6" borderId="28" xfId="1" applyFont="1" applyFill="1" applyBorder="1" applyAlignment="1">
      <alignment vertical="top" wrapText="1"/>
    </xf>
    <xf numFmtId="0" fontId="19" fillId="6" borderId="28" xfId="0" applyFont="1" applyFill="1" applyBorder="1" applyAlignment="1">
      <alignment vertical="top" wrapText="1"/>
    </xf>
    <xf numFmtId="0" fontId="26" fillId="0" borderId="0" xfId="0" applyFont="1" applyFill="1" applyAlignment="1">
      <alignment vertical="top" wrapText="1"/>
    </xf>
    <xf numFmtId="9" fontId="19" fillId="0" borderId="11" xfId="1" applyFont="1" applyFill="1" applyBorder="1" applyAlignment="1">
      <alignment vertical="top" wrapText="1"/>
    </xf>
    <xf numFmtId="0" fontId="37" fillId="31" borderId="10" xfId="0" applyFont="1" applyFill="1" applyBorder="1" applyAlignment="1">
      <alignment vertical="top" wrapText="1"/>
    </xf>
    <xf numFmtId="9" fontId="62" fillId="31" borderId="33" xfId="1" applyFont="1" applyFill="1" applyBorder="1" applyAlignment="1">
      <alignment horizontal="left" vertical="center" wrapText="1" readingOrder="1"/>
    </xf>
    <xf numFmtId="9" fontId="62" fillId="31" borderId="32" xfId="1" applyFont="1" applyFill="1" applyBorder="1" applyAlignment="1">
      <alignment horizontal="left" vertical="center" wrapText="1" readingOrder="1"/>
    </xf>
    <xf numFmtId="9" fontId="19" fillId="31" borderId="10" xfId="1" applyFont="1" applyFill="1" applyBorder="1" applyAlignment="1">
      <alignment vertical="top" wrapText="1"/>
    </xf>
    <xf numFmtId="0" fontId="57" fillId="14" borderId="13" xfId="8" applyNumberFormat="1" applyFont="1" applyFill="1" applyBorder="1" applyAlignment="1" applyProtection="1">
      <alignment vertical="top" wrapText="1"/>
    </xf>
    <xf numFmtId="0" fontId="15" fillId="32" borderId="10" xfId="0" applyFont="1" applyFill="1" applyBorder="1" applyAlignment="1">
      <alignment vertical="top" wrapText="1"/>
    </xf>
    <xf numFmtId="0" fontId="15" fillId="30" borderId="11" xfId="0" applyFont="1" applyFill="1" applyBorder="1" applyAlignment="1">
      <alignment vertical="top" wrapText="1"/>
    </xf>
    <xf numFmtId="0" fontId="63" fillId="30" borderId="11" xfId="0" applyFont="1" applyFill="1" applyBorder="1" applyAlignment="1">
      <alignment vertical="top" wrapText="1"/>
    </xf>
    <xf numFmtId="0" fontId="15" fillId="32" borderId="39" xfId="0" applyFont="1" applyFill="1" applyBorder="1" applyAlignment="1">
      <alignment vertical="top" wrapText="1"/>
    </xf>
    <xf numFmtId="0" fontId="15" fillId="33" borderId="40" xfId="0" applyFont="1" applyFill="1" applyBorder="1" applyAlignment="1">
      <alignment vertical="top" wrapText="1"/>
    </xf>
    <xf numFmtId="0" fontId="15" fillId="33" borderId="29" xfId="0" applyFont="1" applyFill="1" applyBorder="1" applyAlignment="1">
      <alignment vertical="top" wrapText="1"/>
    </xf>
    <xf numFmtId="0" fontId="15" fillId="32" borderId="44" xfId="0" applyFont="1" applyFill="1" applyBorder="1" applyAlignment="1">
      <alignment vertical="top" wrapText="1"/>
    </xf>
    <xf numFmtId="0" fontId="15" fillId="33" borderId="45" xfId="0" applyFont="1" applyFill="1" applyBorder="1" applyAlignment="1">
      <alignment vertical="top" wrapText="1"/>
    </xf>
    <xf numFmtId="0" fontId="15" fillId="29" borderId="51" xfId="0" applyFont="1" applyFill="1" applyBorder="1" applyAlignment="1">
      <alignment vertical="top" wrapText="1"/>
    </xf>
    <xf numFmtId="0" fontId="15" fillId="29" borderId="39" xfId="0" applyFont="1" applyFill="1" applyBorder="1" applyAlignment="1">
      <alignment vertical="top" wrapText="1"/>
    </xf>
    <xf numFmtId="0" fontId="15" fillId="29" borderId="40" xfId="0" applyFont="1" applyFill="1" applyBorder="1" applyAlignment="1">
      <alignment vertical="top" wrapText="1"/>
    </xf>
    <xf numFmtId="0" fontId="67" fillId="0" borderId="0" xfId="0" applyFont="1"/>
    <xf numFmtId="0" fontId="20" fillId="0" borderId="0" xfId="0" applyFont="1" applyAlignment="1">
      <alignment horizontal="center" vertical="top" wrapText="1"/>
    </xf>
    <xf numFmtId="0" fontId="15" fillId="0" borderId="10" xfId="0" applyFont="1" applyBorder="1" applyAlignment="1">
      <alignment vertical="top" wrapText="1"/>
    </xf>
    <xf numFmtId="0" fontId="15" fillId="0" borderId="44" xfId="0" applyFont="1" applyBorder="1" applyAlignment="1">
      <alignment vertical="top" wrapText="1"/>
    </xf>
    <xf numFmtId="0" fontId="15" fillId="0" borderId="39" xfId="0" applyFont="1" applyBorder="1" applyAlignment="1">
      <alignment vertical="top" wrapText="1"/>
    </xf>
    <xf numFmtId="0" fontId="18" fillId="2" borderId="0" xfId="0" applyFont="1" applyFill="1" applyBorder="1" applyAlignment="1" applyProtection="1"/>
    <xf numFmtId="0" fontId="19" fillId="0" borderId="12" xfId="0" applyFont="1" applyFill="1" applyBorder="1" applyAlignment="1" applyProtection="1">
      <alignment horizontal="left" wrapText="1"/>
    </xf>
    <xf numFmtId="0" fontId="19" fillId="0" borderId="16" xfId="0" applyFont="1" applyFill="1" applyBorder="1" applyAlignment="1" applyProtection="1">
      <alignment horizontal="left" wrapText="1"/>
    </xf>
    <xf numFmtId="0" fontId="19" fillId="0" borderId="18" xfId="0" applyFont="1" applyFill="1" applyBorder="1" applyAlignment="1" applyProtection="1">
      <alignment horizontal="left" wrapText="1"/>
    </xf>
    <xf numFmtId="0" fontId="19" fillId="0" borderId="20" xfId="0" applyFont="1" applyFill="1" applyBorder="1" applyAlignment="1" applyProtection="1">
      <alignment horizontal="left" wrapText="1"/>
    </xf>
    <xf numFmtId="0" fontId="21" fillId="0" borderId="12" xfId="0" applyFont="1" applyFill="1" applyBorder="1" applyAlignment="1" applyProtection="1">
      <alignment horizontal="left" wrapText="1"/>
    </xf>
    <xf numFmtId="0" fontId="21" fillId="0" borderId="16" xfId="0" applyFont="1" applyFill="1" applyBorder="1" applyAlignment="1" applyProtection="1">
      <alignment horizontal="left" wrapText="1"/>
    </xf>
    <xf numFmtId="0" fontId="22" fillId="0" borderId="16" xfId="0" applyFont="1" applyFill="1" applyBorder="1" applyAlignment="1" applyProtection="1">
      <alignment horizontal="left" wrapText="1"/>
    </xf>
    <xf numFmtId="0" fontId="22" fillId="0" borderId="18" xfId="0" applyFont="1" applyFill="1" applyBorder="1" applyAlignment="1" applyProtection="1">
      <alignment horizontal="left" wrapText="1"/>
    </xf>
    <xf numFmtId="0" fontId="19" fillId="8" borderId="16" xfId="0" applyFont="1" applyFill="1" applyBorder="1" applyAlignment="1" applyProtection="1">
      <alignment horizontal="left" wrapText="1"/>
    </xf>
    <xf numFmtId="0" fontId="19" fillId="8" borderId="18" xfId="0" applyFont="1" applyFill="1" applyBorder="1" applyAlignment="1" applyProtection="1">
      <alignment horizontal="left" wrapText="1"/>
    </xf>
    <xf numFmtId="0" fontId="26" fillId="8" borderId="16" xfId="0" applyFont="1" applyFill="1" applyBorder="1" applyAlignment="1" applyProtection="1">
      <alignment horizontal="left" wrapText="1"/>
    </xf>
    <xf numFmtId="0" fontId="26" fillId="8" borderId="18" xfId="0" applyFont="1" applyFill="1" applyBorder="1" applyAlignment="1" applyProtection="1">
      <alignment horizontal="left" wrapText="1"/>
    </xf>
    <xf numFmtId="0" fontId="19" fillId="4" borderId="18" xfId="0" applyFont="1" applyFill="1" applyBorder="1" applyAlignment="1" applyProtection="1">
      <alignment horizontal="left" wrapText="1"/>
    </xf>
    <xf numFmtId="0" fontId="19" fillId="4" borderId="16" xfId="0" applyFont="1" applyFill="1" applyBorder="1" applyAlignment="1" applyProtection="1">
      <alignment horizontal="left" wrapText="1"/>
    </xf>
    <xf numFmtId="0" fontId="19" fillId="2" borderId="18" xfId="0" applyFont="1" applyFill="1" applyBorder="1" applyAlignment="1" applyProtection="1">
      <alignment horizontal="left" wrapText="1"/>
    </xf>
    <xf numFmtId="0" fontId="21" fillId="8" borderId="16" xfId="0" applyFont="1" applyFill="1" applyBorder="1" applyAlignment="1" applyProtection="1">
      <alignment horizontal="left" wrapText="1"/>
    </xf>
    <xf numFmtId="0" fontId="19" fillId="8" borderId="12" xfId="0" applyFont="1" applyFill="1" applyBorder="1" applyAlignment="1" applyProtection="1">
      <alignment horizontal="left" wrapText="1"/>
    </xf>
    <xf numFmtId="0" fontId="26" fillId="8" borderId="12" xfId="0" applyFont="1" applyFill="1" applyBorder="1" applyAlignment="1" applyProtection="1">
      <alignment horizontal="left" wrapText="1"/>
    </xf>
    <xf numFmtId="0" fontId="19" fillId="2" borderId="12" xfId="0" applyFont="1" applyFill="1" applyBorder="1" applyAlignment="1" applyProtection="1">
      <alignment horizontal="left" wrapText="1"/>
    </xf>
    <xf numFmtId="0" fontId="21" fillId="2" borderId="16" xfId="0" applyFont="1" applyFill="1" applyBorder="1" applyAlignment="1" applyProtection="1">
      <alignment horizontal="left" wrapText="1"/>
    </xf>
    <xf numFmtId="0" fontId="19" fillId="8" borderId="20" xfId="0" applyFont="1" applyFill="1" applyBorder="1" applyAlignment="1" applyProtection="1">
      <alignment horizontal="left" wrapText="1"/>
    </xf>
    <xf numFmtId="0" fontId="26" fillId="4" borderId="12" xfId="0" applyFont="1" applyFill="1" applyBorder="1" applyAlignment="1" applyProtection="1">
      <alignment horizontal="left" wrapText="1"/>
    </xf>
    <xf numFmtId="0" fontId="26" fillId="2" borderId="18" xfId="0" applyFont="1" applyFill="1" applyBorder="1" applyAlignment="1" applyProtection="1">
      <alignment horizontal="left" wrapText="1"/>
    </xf>
    <xf numFmtId="0" fontId="22" fillId="6" borderId="60" xfId="0" applyFont="1" applyFill="1" applyBorder="1" applyAlignment="1">
      <alignment horizontal="left" vertical="top" wrapText="1"/>
    </xf>
    <xf numFmtId="0" fontId="22" fillId="6" borderId="61" xfId="0" applyFont="1" applyFill="1" applyBorder="1" applyAlignment="1">
      <alignment vertical="top" wrapText="1"/>
    </xf>
    <xf numFmtId="3" fontId="19" fillId="0" borderId="0" xfId="0" applyNumberFormat="1" applyFont="1" applyFill="1" applyAlignment="1" applyProtection="1">
      <alignment horizontal="left"/>
    </xf>
    <xf numFmtId="49" fontId="22" fillId="28" borderId="62" xfId="0" applyNumberFormat="1" applyFont="1" applyFill="1" applyBorder="1" applyAlignment="1" applyProtection="1">
      <alignment horizontal="left" wrapText="1"/>
    </xf>
    <xf numFmtId="3" fontId="22" fillId="28" borderId="62" xfId="0" applyNumberFormat="1" applyFont="1" applyFill="1" applyBorder="1" applyAlignment="1" applyProtection="1">
      <alignment horizontal="right" wrapText="1"/>
    </xf>
    <xf numFmtId="3" fontId="22" fillId="28" borderId="47" xfId="0" applyNumberFormat="1" applyFont="1" applyFill="1" applyBorder="1" applyAlignment="1" applyProtection="1">
      <alignment horizontal="right" wrapText="1"/>
    </xf>
    <xf numFmtId="9" fontId="22" fillId="28" borderId="47" xfId="1" applyFont="1" applyFill="1" applyBorder="1" applyAlignment="1" applyProtection="1">
      <alignment horizontal="right" wrapText="1"/>
    </xf>
    <xf numFmtId="3" fontId="22" fillId="28" borderId="46" xfId="0" applyNumberFormat="1" applyFont="1" applyFill="1" applyBorder="1" applyAlignment="1" applyProtection="1">
      <alignment horizontal="right" wrapText="1"/>
    </xf>
    <xf numFmtId="1" fontId="22" fillId="28" borderId="47" xfId="0" applyNumberFormat="1" applyFont="1" applyFill="1" applyBorder="1" applyAlignment="1" applyProtection="1">
      <alignment horizontal="right" wrapText="1"/>
    </xf>
    <xf numFmtId="1" fontId="19" fillId="0" borderId="16" xfId="0" applyNumberFormat="1" applyFont="1" applyFill="1" applyBorder="1" applyAlignment="1" applyProtection="1">
      <alignment horizontal="left" wrapText="1"/>
    </xf>
    <xf numFmtId="0" fontId="20" fillId="0" borderId="26" xfId="0" applyFont="1" applyFill="1" applyBorder="1" applyAlignment="1">
      <alignment vertical="top" wrapText="1"/>
    </xf>
    <xf numFmtId="0" fontId="20" fillId="0" borderId="65" xfId="0" applyFont="1" applyFill="1" applyBorder="1" applyAlignment="1">
      <alignment horizontal="center" vertical="top" wrapText="1"/>
    </xf>
    <xf numFmtId="0" fontId="19" fillId="6" borderId="2" xfId="0" applyFont="1" applyFill="1" applyBorder="1" applyAlignment="1" applyProtection="1">
      <alignment horizontal="left" vertical="top" wrapText="1"/>
    </xf>
    <xf numFmtId="3" fontId="19" fillId="6" borderId="66" xfId="0" applyNumberFormat="1" applyFont="1" applyFill="1" applyBorder="1" applyAlignment="1">
      <alignment horizontal="right" vertical="top" wrapText="1"/>
    </xf>
    <xf numFmtId="0" fontId="19" fillId="6" borderId="2" xfId="0" applyFont="1" applyFill="1" applyBorder="1" applyAlignment="1">
      <alignment vertical="top" wrapText="1"/>
    </xf>
    <xf numFmtId="1" fontId="19" fillId="6" borderId="2" xfId="0" applyNumberFormat="1" applyFont="1" applyFill="1" applyBorder="1" applyAlignment="1">
      <alignment vertical="top" wrapText="1"/>
    </xf>
    <xf numFmtId="0" fontId="22" fillId="6" borderId="2" xfId="0" applyFont="1" applyFill="1" applyBorder="1" applyAlignment="1">
      <alignment horizontal="left" vertical="top" wrapText="1"/>
    </xf>
    <xf numFmtId="0" fontId="22" fillId="6" borderId="67" xfId="0" applyFont="1" applyFill="1" applyBorder="1" applyAlignment="1">
      <alignment vertical="top" wrapText="1"/>
    </xf>
    <xf numFmtId="9" fontId="19" fillId="6" borderId="66" xfId="1" applyFont="1" applyFill="1" applyBorder="1" applyAlignment="1">
      <alignment horizontal="right" vertical="top" wrapText="1"/>
    </xf>
    <xf numFmtId="167" fontId="19" fillId="6" borderId="66" xfId="0" applyNumberFormat="1" applyFont="1" applyFill="1" applyBorder="1" applyAlignment="1">
      <alignment horizontal="right" vertical="top" wrapText="1"/>
    </xf>
    <xf numFmtId="167" fontId="19" fillId="6" borderId="68" xfId="0" applyNumberFormat="1" applyFont="1" applyFill="1" applyBorder="1" applyAlignment="1">
      <alignment horizontal="right" vertical="top" wrapText="1"/>
    </xf>
    <xf numFmtId="0" fontId="71" fillId="0" borderId="0" xfId="0" applyFont="1"/>
    <xf numFmtId="0" fontId="71" fillId="0" borderId="74" xfId="0" applyFont="1" applyBorder="1"/>
    <xf numFmtId="0" fontId="71" fillId="0" borderId="70" xfId="0" applyFont="1" applyBorder="1"/>
    <xf numFmtId="0" fontId="71" fillId="0" borderId="72" xfId="0" applyFont="1" applyBorder="1"/>
    <xf numFmtId="9" fontId="71" fillId="0" borderId="69" xfId="1" applyFont="1" applyBorder="1"/>
    <xf numFmtId="9" fontId="71" fillId="0" borderId="23" xfId="1" applyFont="1" applyBorder="1"/>
    <xf numFmtId="9" fontId="71" fillId="0" borderId="70" xfId="1" applyFont="1" applyBorder="1"/>
    <xf numFmtId="9" fontId="71" fillId="0" borderId="71" xfId="1" applyFont="1" applyBorder="1"/>
    <xf numFmtId="9" fontId="71" fillId="0" borderId="79" xfId="1" applyFont="1" applyBorder="1"/>
    <xf numFmtId="9" fontId="71" fillId="0" borderId="72" xfId="1" applyFont="1" applyBorder="1"/>
    <xf numFmtId="0" fontId="71" fillId="0" borderId="11" xfId="0" applyFont="1" applyBorder="1" applyAlignment="1">
      <alignment horizontal="center" textRotation="90" wrapText="1"/>
    </xf>
    <xf numFmtId="3" fontId="71" fillId="0" borderId="73" xfId="0" applyNumberFormat="1" applyFont="1" applyBorder="1"/>
    <xf numFmtId="3" fontId="71" fillId="0" borderId="78" xfId="0" applyNumberFormat="1" applyFont="1" applyBorder="1"/>
    <xf numFmtId="3" fontId="71" fillId="0" borderId="74" xfId="0" applyNumberFormat="1" applyFont="1" applyBorder="1"/>
    <xf numFmtId="3" fontId="71" fillId="0" borderId="69" xfId="0" applyNumberFormat="1" applyFont="1" applyBorder="1"/>
    <xf numFmtId="3" fontId="71" fillId="0" borderId="23" xfId="0" applyNumberFormat="1" applyFont="1" applyBorder="1"/>
    <xf numFmtId="3" fontId="71" fillId="0" borderId="70" xfId="0" applyNumberFormat="1" applyFont="1" applyBorder="1"/>
    <xf numFmtId="3" fontId="71" fillId="35" borderId="75" xfId="0" applyNumberFormat="1" applyFont="1" applyFill="1" applyBorder="1" applyAlignment="1">
      <alignment horizontal="right"/>
    </xf>
    <xf numFmtId="3" fontId="71" fillId="35" borderId="76" xfId="0" applyNumberFormat="1" applyFont="1" applyFill="1" applyBorder="1" applyAlignment="1">
      <alignment horizontal="right"/>
    </xf>
    <xf numFmtId="9" fontId="71" fillId="35" borderId="76" xfId="1" applyFont="1" applyFill="1" applyBorder="1" applyAlignment="1">
      <alignment horizontal="right"/>
    </xf>
    <xf numFmtId="9" fontId="71" fillId="35" borderId="77" xfId="1" applyFont="1" applyFill="1" applyBorder="1" applyAlignment="1">
      <alignment horizontal="right"/>
    </xf>
    <xf numFmtId="49" fontId="71" fillId="35" borderId="14" xfId="0" applyNumberFormat="1" applyFont="1" applyFill="1" applyBorder="1" applyAlignment="1"/>
    <xf numFmtId="49" fontId="73" fillId="35" borderId="10" xfId="0" applyNumberFormat="1" applyFont="1" applyFill="1" applyBorder="1"/>
    <xf numFmtId="0" fontId="71" fillId="35" borderId="10" xfId="0" applyFont="1" applyFill="1" applyBorder="1"/>
    <xf numFmtId="0" fontId="71" fillId="35" borderId="75" xfId="0" applyFont="1" applyFill="1" applyBorder="1"/>
    <xf numFmtId="0" fontId="71" fillId="35" borderId="76" xfId="0" applyFont="1" applyFill="1" applyBorder="1"/>
    <xf numFmtId="0" fontId="71" fillId="35" borderId="77" xfId="0" applyFont="1" applyFill="1" applyBorder="1"/>
    <xf numFmtId="3" fontId="71" fillId="35" borderId="75" xfId="0" applyNumberFormat="1" applyFont="1" applyFill="1" applyBorder="1"/>
    <xf numFmtId="3" fontId="71" fillId="35" borderId="76" xfId="0" applyNumberFormat="1" applyFont="1" applyFill="1" applyBorder="1"/>
    <xf numFmtId="9" fontId="71" fillId="35" borderId="76" xfId="1" applyFont="1" applyFill="1" applyBorder="1"/>
    <xf numFmtId="9" fontId="71" fillId="35" borderId="77" xfId="1" applyFont="1" applyFill="1" applyBorder="1"/>
    <xf numFmtId="3" fontId="19" fillId="0" borderId="0" xfId="0" applyNumberFormat="1" applyFont="1" applyAlignment="1">
      <alignment vertical="top"/>
    </xf>
    <xf numFmtId="0" fontId="75" fillId="0" borderId="87" xfId="0" applyFont="1" applyBorder="1" applyAlignment="1"/>
    <xf numFmtId="0" fontId="28" fillId="0" borderId="88" xfId="0" applyFont="1" applyBorder="1" applyAlignment="1">
      <alignment horizontal="center"/>
    </xf>
    <xf numFmtId="0" fontId="15" fillId="0" borderId="89" xfId="0" applyFont="1" applyBorder="1" applyAlignment="1">
      <alignment vertical="top" wrapText="1"/>
    </xf>
    <xf numFmtId="3" fontId="32" fillId="0" borderId="90" xfId="0" applyNumberFormat="1" applyFont="1" applyBorder="1" applyAlignment="1">
      <alignment horizontal="right"/>
    </xf>
    <xf numFmtId="0" fontId="15" fillId="0" borderId="91" xfId="0" applyFont="1" applyBorder="1" applyAlignment="1">
      <alignment vertical="top" wrapText="1"/>
    </xf>
    <xf numFmtId="3" fontId="32" fillId="0" borderId="92" xfId="0" applyNumberFormat="1" applyFont="1" applyBorder="1" applyAlignment="1">
      <alignment horizontal="right"/>
    </xf>
    <xf numFmtId="9" fontId="15" fillId="0" borderId="91" xfId="1" applyFont="1" applyBorder="1" applyAlignment="1">
      <alignment vertical="top" wrapText="1"/>
    </xf>
    <xf numFmtId="9" fontId="32" fillId="0" borderId="92" xfId="1" applyFont="1" applyBorder="1" applyAlignment="1">
      <alignment horizontal="right"/>
    </xf>
    <xf numFmtId="3" fontId="15" fillId="0" borderId="91" xfId="0" applyNumberFormat="1" applyFont="1" applyBorder="1" applyAlignment="1">
      <alignment vertical="top" wrapText="1"/>
    </xf>
    <xf numFmtId="0" fontId="15" fillId="0" borderId="93" xfId="0" applyFont="1" applyBorder="1" applyAlignment="1">
      <alignment vertical="top" wrapText="1"/>
    </xf>
    <xf numFmtId="3" fontId="32" fillId="0" borderId="94" xfId="0" applyNumberFormat="1" applyFont="1" applyBorder="1" applyAlignment="1">
      <alignment horizontal="right"/>
    </xf>
    <xf numFmtId="0" fontId="30" fillId="6" borderId="31" xfId="0" applyNumberFormat="1" applyFont="1" applyFill="1" applyBorder="1" applyAlignment="1">
      <alignment horizontal="left" vertical="top" wrapText="1"/>
    </xf>
    <xf numFmtId="9" fontId="19" fillId="0" borderId="10" xfId="1" applyFont="1" applyBorder="1" applyAlignment="1">
      <alignment horizontal="right" vertical="top"/>
    </xf>
    <xf numFmtId="9" fontId="19" fillId="0" borderId="20" xfId="1" applyFont="1" applyBorder="1" applyAlignment="1">
      <alignment horizontal="right" vertical="top"/>
    </xf>
    <xf numFmtId="9" fontId="19" fillId="0" borderId="10" xfId="1" applyNumberFormat="1" applyFont="1" applyBorder="1" applyAlignment="1">
      <alignment horizontal="right" vertical="top"/>
    </xf>
    <xf numFmtId="9" fontId="19" fillId="0" borderId="20" xfId="1" applyNumberFormat="1" applyFont="1" applyBorder="1" applyAlignment="1">
      <alignment horizontal="right" vertical="top"/>
    </xf>
    <xf numFmtId="0" fontId="69" fillId="0" borderId="0" xfId="0" applyFont="1"/>
    <xf numFmtId="0" fontId="77" fillId="0" borderId="0" xfId="0" applyFont="1"/>
    <xf numFmtId="9" fontId="22" fillId="0" borderId="0" xfId="1" applyFont="1" applyAlignment="1">
      <alignment horizontal="right" vertical="top"/>
    </xf>
    <xf numFmtId="0" fontId="15" fillId="0" borderId="39" xfId="0" applyFont="1" applyFill="1" applyBorder="1" applyAlignment="1">
      <alignment vertical="top" wrapText="1"/>
    </xf>
    <xf numFmtId="0" fontId="15" fillId="0" borderId="40" xfId="0" applyFont="1" applyFill="1" applyBorder="1" applyAlignment="1">
      <alignment vertical="top" wrapText="1"/>
    </xf>
    <xf numFmtId="0" fontId="15" fillId="0" borderId="34" xfId="0" applyFont="1" applyFill="1" applyBorder="1" applyAlignment="1">
      <alignment vertical="top" wrapText="1"/>
    </xf>
    <xf numFmtId="0" fontId="15" fillId="0" borderId="10" xfId="0" applyFont="1" applyFill="1" applyBorder="1" applyAlignment="1">
      <alignment vertical="top" wrapText="1"/>
    </xf>
    <xf numFmtId="0" fontId="15" fillId="0" borderId="29" xfId="0" applyFont="1" applyFill="1" applyBorder="1" applyAlignment="1">
      <alignment vertical="top" wrapText="1"/>
    </xf>
    <xf numFmtId="0" fontId="15" fillId="0" borderId="95" xfId="0" applyFont="1" applyFill="1" applyBorder="1" applyAlignment="1">
      <alignment vertical="top" wrapText="1"/>
    </xf>
    <xf numFmtId="0" fontId="15" fillId="0" borderId="44" xfId="0" applyFont="1" applyFill="1" applyBorder="1" applyAlignment="1">
      <alignment vertical="top" wrapText="1"/>
    </xf>
    <xf numFmtId="0" fontId="15" fillId="0" borderId="45" xfId="0" applyFont="1" applyFill="1" applyBorder="1" applyAlignment="1">
      <alignment vertical="top" wrapText="1"/>
    </xf>
    <xf numFmtId="0" fontId="15" fillId="0" borderId="27" xfId="0" applyFont="1" applyFill="1" applyBorder="1" applyAlignment="1">
      <alignment vertical="top" wrapText="1"/>
    </xf>
    <xf numFmtId="0" fontId="15" fillId="0" borderId="6" xfId="0" applyFont="1" applyFill="1" applyBorder="1" applyAlignment="1">
      <alignment vertical="top" wrapText="1"/>
    </xf>
    <xf numFmtId="0" fontId="15" fillId="0" borderId="58" xfId="0" applyFont="1" applyFill="1" applyBorder="1" applyAlignment="1">
      <alignment vertical="top" wrapText="1"/>
    </xf>
    <xf numFmtId="0" fontId="15" fillId="32" borderId="6" xfId="0" applyFont="1" applyFill="1" applyBorder="1" applyAlignment="1">
      <alignment vertical="top" wrapText="1"/>
    </xf>
    <xf numFmtId="0" fontId="15" fillId="33" borderId="58" xfId="0" applyFont="1" applyFill="1" applyBorder="1" applyAlignment="1">
      <alignment vertical="top" wrapText="1"/>
    </xf>
    <xf numFmtId="0" fontId="19" fillId="0" borderId="78" xfId="0" applyFont="1" applyBorder="1" applyAlignment="1">
      <alignment vertical="top" wrapText="1"/>
    </xf>
    <xf numFmtId="0" fontId="19" fillId="0" borderId="74" xfId="0" applyFont="1" applyBorder="1" applyAlignment="1">
      <alignment vertical="top" wrapText="1"/>
    </xf>
    <xf numFmtId="0" fontId="19" fillId="0" borderId="70" xfId="0" applyFont="1" applyBorder="1" applyAlignment="1">
      <alignment vertical="top" wrapText="1"/>
    </xf>
    <xf numFmtId="0" fontId="19" fillId="0" borderId="79" xfId="0" applyFont="1" applyBorder="1" applyAlignment="1">
      <alignment vertical="top" wrapText="1"/>
    </xf>
    <xf numFmtId="0" fontId="19" fillId="0" borderId="72" xfId="0" applyFont="1" applyBorder="1" applyAlignment="1">
      <alignment vertical="top" wrapText="1"/>
    </xf>
    <xf numFmtId="0" fontId="20" fillId="0" borderId="100" xfId="0" applyFont="1" applyFill="1" applyBorder="1" applyAlignment="1">
      <alignment horizontal="center" vertical="top" wrapText="1"/>
    </xf>
    <xf numFmtId="0" fontId="20" fillId="0" borderId="101" xfId="0" applyFont="1" applyFill="1" applyBorder="1" applyAlignment="1">
      <alignment horizontal="center" vertical="top" wrapText="1"/>
    </xf>
    <xf numFmtId="0" fontId="19" fillId="2" borderId="74" xfId="0" applyFont="1" applyFill="1" applyBorder="1" applyAlignment="1">
      <alignment vertical="top" wrapText="1"/>
    </xf>
    <xf numFmtId="0" fontId="19" fillId="2" borderId="70" xfId="0" applyFont="1" applyFill="1" applyBorder="1" applyAlignment="1">
      <alignment vertical="top" wrapText="1"/>
    </xf>
    <xf numFmtId="9" fontId="19" fillId="2" borderId="70" xfId="1" applyFont="1" applyFill="1" applyBorder="1" applyAlignment="1">
      <alignment vertical="top" wrapText="1"/>
    </xf>
    <xf numFmtId="0" fontId="19" fillId="2" borderId="72" xfId="0" applyFont="1" applyFill="1" applyBorder="1" applyAlignment="1">
      <alignment vertical="top" wrapText="1"/>
    </xf>
    <xf numFmtId="1" fontId="19" fillId="2" borderId="70" xfId="0" applyNumberFormat="1" applyFont="1" applyFill="1" applyBorder="1" applyAlignment="1">
      <alignment vertical="top" wrapText="1"/>
    </xf>
    <xf numFmtId="0" fontId="20" fillId="0" borderId="11" xfId="0" applyFont="1" applyFill="1" applyBorder="1" applyAlignment="1">
      <alignment vertical="top" wrapText="1"/>
    </xf>
    <xf numFmtId="49" fontId="19" fillId="0" borderId="25" xfId="0" applyNumberFormat="1" applyFont="1" applyBorder="1" applyAlignment="1">
      <alignment vertical="top" wrapText="1"/>
    </xf>
    <xf numFmtId="0" fontId="19" fillId="0" borderId="80" xfId="0" applyFont="1" applyBorder="1" applyAlignment="1">
      <alignment vertical="top" wrapText="1"/>
    </xf>
    <xf numFmtId="0" fontId="19" fillId="0" borderId="63" xfId="0" applyFont="1" applyBorder="1" applyAlignment="1">
      <alignment vertical="top" wrapText="1"/>
    </xf>
    <xf numFmtId="0" fontId="19" fillId="0" borderId="81" xfId="0" applyFont="1" applyBorder="1" applyAlignment="1">
      <alignment vertical="top" wrapText="1"/>
    </xf>
    <xf numFmtId="0" fontId="20" fillId="4" borderId="103" xfId="0" applyFont="1" applyFill="1" applyBorder="1" applyAlignment="1">
      <alignment vertical="top" wrapText="1"/>
    </xf>
    <xf numFmtId="0" fontId="20" fillId="4" borderId="104" xfId="0" applyFont="1" applyFill="1" applyBorder="1" applyAlignment="1">
      <alignment vertical="top" wrapText="1"/>
    </xf>
    <xf numFmtId="0" fontId="19" fillId="0" borderId="73" xfId="0" applyFont="1" applyBorder="1" applyAlignment="1">
      <alignment vertical="top" wrapText="1"/>
    </xf>
    <xf numFmtId="0" fontId="19" fillId="0" borderId="69" xfId="0" applyFont="1" applyBorder="1" applyAlignment="1">
      <alignment vertical="top" wrapText="1"/>
    </xf>
    <xf numFmtId="0" fontId="19" fillId="0" borderId="71" xfId="0" applyFont="1" applyBorder="1" applyAlignment="1">
      <alignment vertical="top" wrapText="1"/>
    </xf>
    <xf numFmtId="0" fontId="19" fillId="33" borderId="75" xfId="0" applyFont="1" applyFill="1" applyBorder="1" applyAlignment="1" applyProtection="1">
      <alignment horizontal="left" vertical="top" wrapText="1"/>
    </xf>
    <xf numFmtId="3" fontId="19" fillId="33" borderId="73" xfId="0" applyNumberFormat="1" applyFont="1" applyFill="1" applyBorder="1" applyAlignment="1">
      <alignment horizontal="right" vertical="top" wrapText="1"/>
    </xf>
    <xf numFmtId="0" fontId="19" fillId="33" borderId="76" xfId="0" applyFont="1" applyFill="1" applyBorder="1" applyAlignment="1" applyProtection="1">
      <alignment horizontal="left" vertical="top" wrapText="1"/>
    </xf>
    <xf numFmtId="3" fontId="19" fillId="33" borderId="69" xfId="0" applyNumberFormat="1" applyFont="1" applyFill="1" applyBorder="1" applyAlignment="1">
      <alignment horizontal="right" vertical="top" wrapText="1"/>
    </xf>
    <xf numFmtId="9" fontId="19" fillId="33" borderId="69" xfId="1" applyFont="1" applyFill="1" applyBorder="1" applyAlignment="1">
      <alignment horizontal="right" vertical="top" wrapText="1"/>
    </xf>
    <xf numFmtId="0" fontId="19" fillId="33" borderId="77" xfId="0" applyFont="1" applyFill="1" applyBorder="1" applyAlignment="1" applyProtection="1">
      <alignment horizontal="left" vertical="top" wrapText="1"/>
    </xf>
    <xf numFmtId="3" fontId="19" fillId="33" borderId="71" xfId="0" applyNumberFormat="1" applyFont="1" applyFill="1" applyBorder="1" applyAlignment="1">
      <alignment horizontal="right" vertical="top" wrapText="1"/>
    </xf>
    <xf numFmtId="167" fontId="19" fillId="8" borderId="73" xfId="0" applyNumberFormat="1" applyFont="1" applyFill="1" applyBorder="1" applyAlignment="1">
      <alignment horizontal="right" vertical="top" wrapText="1"/>
    </xf>
    <xf numFmtId="167" fontId="19" fillId="8" borderId="69" xfId="0" applyNumberFormat="1" applyFont="1" applyFill="1" applyBorder="1" applyAlignment="1">
      <alignment horizontal="right" vertical="top" wrapText="1"/>
    </xf>
    <xf numFmtId="0" fontId="19" fillId="8" borderId="76" xfId="0" applyFont="1" applyFill="1" applyBorder="1" applyAlignment="1">
      <alignment vertical="top" wrapText="1"/>
    </xf>
    <xf numFmtId="0" fontId="19" fillId="8" borderId="77" xfId="0" applyFont="1" applyFill="1" applyBorder="1" applyAlignment="1">
      <alignment vertical="top" wrapText="1"/>
    </xf>
    <xf numFmtId="167" fontId="19" fillId="32" borderId="69" xfId="0" applyNumberFormat="1" applyFont="1" applyFill="1" applyBorder="1" applyAlignment="1">
      <alignment horizontal="right" vertical="top" wrapText="1"/>
    </xf>
    <xf numFmtId="3" fontId="19" fillId="32" borderId="69" xfId="0" applyNumberFormat="1" applyFont="1" applyFill="1" applyBorder="1" applyAlignment="1">
      <alignment horizontal="right" vertical="top" wrapText="1"/>
    </xf>
    <xf numFmtId="0" fontId="19" fillId="32" borderId="76" xfId="0" applyFont="1" applyFill="1" applyBorder="1" applyAlignment="1">
      <alignment vertical="top" wrapText="1"/>
    </xf>
    <xf numFmtId="0" fontId="19" fillId="36" borderId="75" xfId="0" applyFont="1" applyFill="1" applyBorder="1" applyAlignment="1" applyProtection="1">
      <alignment horizontal="left" vertical="top" wrapText="1"/>
    </xf>
    <xf numFmtId="167" fontId="19" fillId="36" borderId="73" xfId="0" applyNumberFormat="1" applyFont="1" applyFill="1" applyBorder="1" applyAlignment="1">
      <alignment horizontal="right" vertical="top" wrapText="1"/>
    </xf>
    <xf numFmtId="0" fontId="19" fillId="36" borderId="76" xfId="0" applyFont="1" applyFill="1" applyBorder="1" applyAlignment="1" applyProtection="1">
      <alignment horizontal="left" vertical="top" wrapText="1"/>
    </xf>
    <xf numFmtId="167" fontId="19" fillId="36" borderId="69" xfId="0" applyNumberFormat="1" applyFont="1" applyFill="1" applyBorder="1" applyAlignment="1">
      <alignment horizontal="right" vertical="top" wrapText="1"/>
    </xf>
    <xf numFmtId="3" fontId="19" fillId="36" borderId="69" xfId="0" applyNumberFormat="1" applyFont="1" applyFill="1" applyBorder="1" applyAlignment="1">
      <alignment horizontal="right" vertical="top" wrapText="1"/>
    </xf>
    <xf numFmtId="0" fontId="19" fillId="36" borderId="76" xfId="0" applyFont="1" applyFill="1" applyBorder="1" applyAlignment="1">
      <alignment vertical="top" wrapText="1"/>
    </xf>
    <xf numFmtId="9" fontId="19" fillId="36" borderId="69" xfId="1" applyFont="1" applyFill="1" applyBorder="1" applyAlignment="1">
      <alignment horizontal="right" vertical="top" wrapText="1"/>
    </xf>
    <xf numFmtId="0" fontId="19" fillId="36" borderId="77" xfId="0" applyFont="1" applyFill="1" applyBorder="1" applyAlignment="1">
      <alignment vertical="top" wrapText="1"/>
    </xf>
    <xf numFmtId="3" fontId="19" fillId="36" borderId="71" xfId="0" applyNumberFormat="1" applyFont="1" applyFill="1" applyBorder="1" applyAlignment="1">
      <alignment horizontal="right" vertical="top" wrapText="1"/>
    </xf>
    <xf numFmtId="0" fontId="19" fillId="8" borderId="75" xfId="0" applyFont="1" applyFill="1" applyBorder="1" applyAlignment="1">
      <alignment vertical="top" wrapText="1"/>
    </xf>
    <xf numFmtId="1" fontId="19" fillId="8" borderId="76" xfId="0" applyNumberFormat="1" applyFont="1" applyFill="1" applyBorder="1" applyAlignment="1">
      <alignment vertical="top" wrapText="1"/>
    </xf>
    <xf numFmtId="167" fontId="19" fillId="8" borderId="71" xfId="0" applyNumberFormat="1" applyFont="1" applyFill="1" applyBorder="1" applyAlignment="1">
      <alignment horizontal="right" vertical="top" wrapText="1"/>
    </xf>
    <xf numFmtId="0" fontId="19" fillId="32" borderId="75" xfId="0" applyFont="1" applyFill="1" applyBorder="1" applyAlignment="1">
      <alignment vertical="top" wrapText="1"/>
    </xf>
    <xf numFmtId="3" fontId="19" fillId="32" borderId="73" xfId="0" applyNumberFormat="1" applyFont="1" applyFill="1" applyBorder="1" applyAlignment="1">
      <alignment horizontal="right" vertical="top" wrapText="1"/>
    </xf>
    <xf numFmtId="0" fontId="22" fillId="32" borderId="77" xfId="0" applyFont="1" applyFill="1" applyBorder="1" applyAlignment="1">
      <alignment vertical="top" wrapText="1"/>
    </xf>
    <xf numFmtId="167" fontId="19" fillId="32" borderId="71" xfId="0" applyNumberFormat="1" applyFont="1" applyFill="1" applyBorder="1" applyAlignment="1">
      <alignment horizontal="right" vertical="top" wrapText="1"/>
    </xf>
    <xf numFmtId="49" fontId="80" fillId="0" borderId="100" xfId="0" applyNumberFormat="1" applyFont="1" applyBorder="1" applyAlignment="1">
      <alignment horizontal="center" vertical="center" wrapText="1"/>
    </xf>
    <xf numFmtId="49" fontId="80" fillId="0" borderId="96" xfId="0" applyNumberFormat="1" applyFont="1" applyBorder="1" applyAlignment="1">
      <alignment horizontal="center" vertical="center" wrapText="1"/>
    </xf>
    <xf numFmtId="49" fontId="80" fillId="0" borderId="101" xfId="0" applyNumberFormat="1" applyFont="1" applyBorder="1" applyAlignment="1">
      <alignment horizontal="center" vertical="center" wrapText="1"/>
    </xf>
    <xf numFmtId="0" fontId="19" fillId="0" borderId="0" xfId="0" applyFont="1" applyAlignment="1">
      <alignment wrapText="1"/>
    </xf>
    <xf numFmtId="0" fontId="22" fillId="32" borderId="76" xfId="0" applyFont="1" applyFill="1" applyBorder="1" applyAlignment="1">
      <alignment horizontal="left" vertical="top" wrapText="1"/>
    </xf>
    <xf numFmtId="0" fontId="26" fillId="0" borderId="0" xfId="0" applyFont="1" applyBorder="1" applyAlignment="1">
      <alignment vertical="top" wrapText="1"/>
    </xf>
    <xf numFmtId="0" fontId="26" fillId="0" borderId="0" xfId="0" applyFont="1" applyBorder="1" applyAlignment="1">
      <alignment horizontal="center" vertical="top" wrapText="1"/>
    </xf>
    <xf numFmtId="0" fontId="83" fillId="0" borderId="0" xfId="0" applyFont="1" applyFill="1" applyAlignment="1">
      <alignment vertical="top" wrapText="1"/>
    </xf>
    <xf numFmtId="0" fontId="24" fillId="0" borderId="0" xfId="0" applyFont="1" applyAlignment="1">
      <alignment horizontal="left" vertical="top" wrapText="1"/>
    </xf>
    <xf numFmtId="0" fontId="85" fillId="16" borderId="44" xfId="0" applyFont="1" applyFill="1" applyBorder="1" applyAlignment="1">
      <alignment vertical="top" wrapText="1"/>
    </xf>
    <xf numFmtId="0" fontId="85" fillId="16" borderId="45" xfId="0" applyFont="1" applyFill="1" applyBorder="1" applyAlignment="1">
      <alignment vertical="top" wrapText="1"/>
    </xf>
    <xf numFmtId="0" fontId="43" fillId="0" borderId="39" xfId="0" applyFont="1" applyFill="1" applyBorder="1" applyAlignment="1">
      <alignment horizontal="center" vertical="top" wrapText="1"/>
    </xf>
    <xf numFmtId="0" fontId="42" fillId="0" borderId="39" xfId="0" applyFont="1" applyFill="1" applyBorder="1" applyAlignment="1">
      <alignment vertical="top" wrapText="1"/>
    </xf>
    <xf numFmtId="0" fontId="42" fillId="0" borderId="40" xfId="0" applyFont="1" applyFill="1" applyBorder="1" applyAlignment="1">
      <alignment vertical="top" wrapText="1"/>
    </xf>
    <xf numFmtId="0" fontId="43" fillId="0" borderId="10" xfId="0" applyFont="1" applyFill="1" applyBorder="1" applyAlignment="1">
      <alignment horizontal="center" vertical="top" wrapText="1"/>
    </xf>
    <xf numFmtId="0" fontId="42" fillId="0" borderId="10" xfId="0" applyFont="1" applyFill="1" applyBorder="1" applyAlignment="1">
      <alignment vertical="top" wrapText="1"/>
    </xf>
    <xf numFmtId="0" fontId="42" fillId="0" borderId="29" xfId="0" applyFont="1" applyFill="1" applyBorder="1" applyAlignment="1">
      <alignment vertical="top" wrapText="1"/>
    </xf>
    <xf numFmtId="49" fontId="15" fillId="0" borderId="10" xfId="0" applyNumberFormat="1" applyFont="1" applyBorder="1" applyAlignment="1">
      <alignment vertical="top" wrapText="1"/>
    </xf>
    <xf numFmtId="0" fontId="24" fillId="0" borderId="73" xfId="0" applyFont="1" applyBorder="1" applyAlignment="1">
      <alignment vertical="top" wrapText="1"/>
    </xf>
    <xf numFmtId="0" fontId="24" fillId="0" borderId="74"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4" fillId="0" borderId="71" xfId="0" applyFont="1" applyBorder="1" applyAlignment="1">
      <alignment vertical="top" wrapText="1"/>
    </xf>
    <xf numFmtId="0" fontId="24" fillId="0" borderId="72" xfId="0" applyFont="1" applyBorder="1" applyAlignment="1">
      <alignment vertical="top" wrapText="1"/>
    </xf>
    <xf numFmtId="0" fontId="19" fillId="0" borderId="73" xfId="0" applyFont="1" applyFill="1" applyBorder="1" applyAlignment="1">
      <alignment vertical="top" wrapText="1"/>
    </xf>
    <xf numFmtId="0" fontId="19" fillId="0" borderId="74" xfId="0" applyFont="1" applyFill="1" applyBorder="1" applyAlignment="1">
      <alignment vertical="top" wrapText="1"/>
    </xf>
    <xf numFmtId="0" fontId="19" fillId="0" borderId="69" xfId="0" applyFont="1" applyFill="1" applyBorder="1" applyAlignment="1">
      <alignment vertical="top" wrapText="1"/>
    </xf>
    <xf numFmtId="0" fontId="19" fillId="0" borderId="70" xfId="0" applyFont="1" applyFill="1" applyBorder="1" applyAlignment="1">
      <alignment vertical="top" wrapText="1"/>
    </xf>
    <xf numFmtId="0" fontId="19" fillId="0" borderId="71" xfId="0" applyFont="1" applyFill="1" applyBorder="1" applyAlignment="1">
      <alignment vertical="top" wrapText="1"/>
    </xf>
    <xf numFmtId="0" fontId="19" fillId="0" borderId="72" xfId="0" applyFont="1" applyFill="1" applyBorder="1" applyAlignment="1">
      <alignment vertical="top" wrapText="1"/>
    </xf>
    <xf numFmtId="0" fontId="19" fillId="0" borderId="86" xfId="0" applyFont="1" applyFill="1" applyBorder="1" applyAlignment="1">
      <alignment vertical="top" wrapText="1"/>
    </xf>
    <xf numFmtId="0" fontId="19" fillId="0" borderId="9" xfId="0" applyFont="1" applyFill="1" applyBorder="1" applyAlignment="1">
      <alignment vertical="top" wrapText="1"/>
    </xf>
    <xf numFmtId="0" fontId="19" fillId="0" borderId="64" xfId="0" applyFont="1" applyFill="1" applyBorder="1" applyAlignment="1">
      <alignment vertical="top" wrapText="1"/>
    </xf>
    <xf numFmtId="0" fontId="44" fillId="0" borderId="19" xfId="0" applyFont="1" applyFill="1" applyBorder="1" applyAlignment="1">
      <alignment horizontal="center" vertical="center" wrapText="1"/>
    </xf>
    <xf numFmtId="0" fontId="44" fillId="0" borderId="22" xfId="0" applyFont="1" applyFill="1" applyBorder="1" applyAlignment="1">
      <alignment horizontal="center" vertical="center" wrapText="1"/>
    </xf>
    <xf numFmtId="49" fontId="44" fillId="34" borderId="86" xfId="0" applyNumberFormat="1" applyFont="1" applyFill="1" applyBorder="1" applyAlignment="1">
      <alignment horizontal="center" vertical="center" wrapText="1"/>
    </xf>
    <xf numFmtId="49" fontId="44" fillId="34" borderId="8" xfId="0" applyNumberFormat="1" applyFont="1" applyFill="1" applyBorder="1" applyAlignment="1">
      <alignment horizontal="center" vertical="center" wrapText="1"/>
    </xf>
    <xf numFmtId="49" fontId="44" fillId="34" borderId="9" xfId="0" applyNumberFormat="1" applyFont="1" applyFill="1" applyBorder="1" applyAlignment="1">
      <alignment horizontal="center" vertical="center" wrapText="1"/>
    </xf>
    <xf numFmtId="0" fontId="22" fillId="34" borderId="12" xfId="0" applyFont="1" applyFill="1" applyBorder="1" applyAlignment="1">
      <alignment vertical="top" wrapText="1"/>
    </xf>
    <xf numFmtId="0" fontId="22" fillId="34" borderId="13" xfId="0" applyFont="1" applyFill="1" applyBorder="1" applyAlignment="1">
      <alignment vertical="top" wrapText="1"/>
    </xf>
    <xf numFmtId="0" fontId="90" fillId="34" borderId="11" xfId="0" applyFont="1" applyFill="1" applyBorder="1" applyAlignment="1">
      <alignment horizontal="center" vertical="top" wrapText="1"/>
    </xf>
    <xf numFmtId="0" fontId="22" fillId="34" borderId="21" xfId="0" applyFont="1" applyFill="1" applyBorder="1" applyAlignment="1">
      <alignment vertical="top" wrapText="1"/>
    </xf>
    <xf numFmtId="0" fontId="22" fillId="34" borderId="31" xfId="0" applyFont="1" applyFill="1" applyBorder="1" applyAlignment="1">
      <alignment vertical="top" wrapText="1"/>
    </xf>
    <xf numFmtId="0" fontId="24" fillId="0" borderId="80" xfId="0" applyFont="1" applyBorder="1" applyAlignment="1">
      <alignment vertical="top" wrapText="1"/>
    </xf>
    <xf numFmtId="0" fontId="24" fillId="0" borderId="63" xfId="0" applyFont="1" applyBorder="1" applyAlignment="1">
      <alignment vertical="top" wrapText="1"/>
    </xf>
    <xf numFmtId="0" fontId="24" fillId="0" borderId="81" xfId="0" applyFont="1" applyBorder="1" applyAlignment="1">
      <alignment vertical="top" wrapText="1"/>
    </xf>
    <xf numFmtId="0" fontId="19" fillId="0" borderId="80" xfId="0" applyFont="1" applyFill="1" applyBorder="1" applyAlignment="1">
      <alignment vertical="top" wrapText="1"/>
    </xf>
    <xf numFmtId="0" fontId="19" fillId="0" borderId="63" xfId="0" applyFont="1" applyFill="1" applyBorder="1" applyAlignment="1">
      <alignment vertical="top" wrapText="1"/>
    </xf>
    <xf numFmtId="0" fontId="19" fillId="0" borderId="81" xfId="0" applyFont="1" applyFill="1" applyBorder="1" applyAlignment="1">
      <alignment vertical="top" wrapText="1"/>
    </xf>
    <xf numFmtId="0" fontId="19" fillId="0" borderId="21" xfId="0" applyFont="1" applyFill="1" applyBorder="1" applyAlignment="1">
      <alignment vertical="top" wrapText="1"/>
    </xf>
    <xf numFmtId="0" fontId="19" fillId="0" borderId="31" xfId="0" applyFont="1" applyFill="1" applyBorder="1" applyAlignment="1">
      <alignment vertical="top" wrapText="1"/>
    </xf>
    <xf numFmtId="0" fontId="19" fillId="0" borderId="83" xfId="0" applyFont="1" applyFill="1" applyBorder="1" applyAlignment="1">
      <alignment vertical="top" wrapText="1"/>
    </xf>
    <xf numFmtId="0" fontId="19" fillId="0" borderId="85" xfId="0" applyFont="1" applyFill="1" applyBorder="1" applyAlignment="1">
      <alignment vertical="top" wrapText="1"/>
    </xf>
    <xf numFmtId="0" fontId="37" fillId="2" borderId="10" xfId="0" applyFont="1" applyFill="1" applyBorder="1" applyAlignment="1">
      <alignment vertical="top" wrapText="1"/>
    </xf>
    <xf numFmtId="0" fontId="87" fillId="6" borderId="19" xfId="0" applyFont="1" applyFill="1" applyBorder="1" applyAlignment="1">
      <alignment horizontal="center" textRotation="90" wrapText="1"/>
    </xf>
    <xf numFmtId="0" fontId="87" fillId="6" borderId="22" xfId="0" applyFont="1" applyFill="1" applyBorder="1" applyAlignment="1">
      <alignment horizontal="center" textRotation="90" wrapText="1"/>
    </xf>
    <xf numFmtId="0" fontId="88" fillId="6" borderId="6" xfId="10" applyFont="1" applyFill="1" applyBorder="1" applyAlignment="1">
      <alignment horizontal="center" vertical="center" textRotation="90" wrapText="1"/>
    </xf>
    <xf numFmtId="0" fontId="87" fillId="6" borderId="18" xfId="0" applyFont="1" applyFill="1" applyBorder="1" applyAlignment="1">
      <alignment horizontal="center" textRotation="90" wrapText="1"/>
    </xf>
    <xf numFmtId="0" fontId="19" fillId="6" borderId="19" xfId="0" applyFont="1" applyFill="1" applyBorder="1" applyAlignment="1">
      <alignment horizontal="center" textRotation="90" wrapText="1"/>
    </xf>
    <xf numFmtId="0" fontId="19" fillId="6" borderId="22" xfId="0" applyFont="1" applyFill="1" applyBorder="1" applyAlignment="1">
      <alignment horizontal="center" textRotation="90" wrapText="1"/>
    </xf>
    <xf numFmtId="0" fontId="19" fillId="6" borderId="18" xfId="0" applyFont="1" applyFill="1" applyBorder="1" applyAlignment="1">
      <alignment horizontal="center" textRotation="90" wrapText="1"/>
    </xf>
    <xf numFmtId="0" fontId="76" fillId="6" borderId="97" xfId="0" applyFont="1" applyFill="1" applyBorder="1" applyAlignment="1">
      <alignment horizontal="left" vertical="top" wrapText="1"/>
    </xf>
    <xf numFmtId="0" fontId="76" fillId="6" borderId="75" xfId="0" applyFont="1" applyFill="1" applyBorder="1" applyAlignment="1">
      <alignment horizontal="left" vertical="top" wrapText="1"/>
    </xf>
    <xf numFmtId="0" fontId="76" fillId="6" borderId="83" xfId="0" applyFont="1" applyFill="1" applyBorder="1" applyAlignment="1">
      <alignment horizontal="left" vertical="top" wrapText="1"/>
    </xf>
    <xf numFmtId="0" fontId="76" fillId="6" borderId="98" xfId="0" applyFont="1" applyFill="1" applyBorder="1" applyAlignment="1">
      <alignment horizontal="left" vertical="top" wrapText="1"/>
    </xf>
    <xf numFmtId="0" fontId="76" fillId="6" borderId="76" xfId="0" applyFont="1" applyFill="1" applyBorder="1" applyAlignment="1">
      <alignment horizontal="left" vertical="top" wrapText="1"/>
    </xf>
    <xf numFmtId="0" fontId="76" fillId="6" borderId="84" xfId="0" applyFont="1" applyFill="1" applyBorder="1" applyAlignment="1" applyProtection="1">
      <alignment horizontal="left" vertical="top" wrapText="1"/>
    </xf>
    <xf numFmtId="0" fontId="76" fillId="6" borderId="99" xfId="0" applyFont="1" applyFill="1" applyBorder="1" applyAlignment="1">
      <alignment horizontal="left" vertical="top" wrapText="1"/>
    </xf>
    <xf numFmtId="0" fontId="76" fillId="6" borderId="77" xfId="0" applyFont="1" applyFill="1" applyBorder="1" applyAlignment="1">
      <alignment horizontal="left" vertical="top" wrapText="1"/>
    </xf>
    <xf numFmtId="0" fontId="76" fillId="6" borderId="85" xfId="0" applyFont="1" applyFill="1" applyBorder="1" applyAlignment="1">
      <alignment horizontal="left" vertical="top" wrapText="1"/>
    </xf>
    <xf numFmtId="0" fontId="76" fillId="6" borderId="84" xfId="0" applyFont="1" applyFill="1" applyBorder="1" applyAlignment="1">
      <alignment horizontal="left" vertical="top" wrapText="1"/>
    </xf>
    <xf numFmtId="0" fontId="76" fillId="6" borderId="97" xfId="0" applyFont="1" applyFill="1" applyBorder="1" applyAlignment="1">
      <alignment vertical="top" wrapText="1"/>
    </xf>
    <xf numFmtId="0" fontId="76" fillId="6" borderId="83" xfId="0" applyFont="1" applyFill="1" applyBorder="1" applyAlignment="1" applyProtection="1">
      <alignment horizontal="left" vertical="top" wrapText="1"/>
    </xf>
    <xf numFmtId="0" fontId="76" fillId="6" borderId="98" xfId="0" applyFont="1" applyFill="1" applyBorder="1" applyAlignment="1">
      <alignment vertical="top" wrapText="1"/>
    </xf>
    <xf numFmtId="0" fontId="76" fillId="6" borderId="99" xfId="0" applyFont="1" applyFill="1" applyBorder="1" applyAlignment="1">
      <alignment vertical="top" wrapText="1"/>
    </xf>
    <xf numFmtId="0" fontId="76" fillId="6" borderId="85" xfId="0" applyFont="1" applyFill="1" applyBorder="1" applyAlignment="1" applyProtection="1">
      <alignment horizontal="left" vertical="top" wrapText="1"/>
    </xf>
    <xf numFmtId="0" fontId="76" fillId="6" borderId="20" xfId="0" applyFont="1" applyFill="1" applyBorder="1" applyAlignment="1">
      <alignment vertical="top" wrapText="1"/>
    </xf>
    <xf numFmtId="0" fontId="76" fillId="6" borderId="10" xfId="0" applyFont="1" applyFill="1" applyBorder="1" applyAlignment="1">
      <alignment horizontal="left" vertical="top" wrapText="1"/>
    </xf>
    <xf numFmtId="0" fontId="76" fillId="6" borderId="31" xfId="0" applyFont="1" applyFill="1" applyBorder="1" applyAlignment="1" applyProtection="1">
      <alignment horizontal="left" vertical="top" wrapText="1"/>
    </xf>
    <xf numFmtId="0" fontId="92" fillId="2" borderId="75" xfId="0" applyFont="1" applyFill="1" applyBorder="1" applyAlignment="1">
      <alignment horizontal="center" vertical="center" wrapText="1"/>
    </xf>
    <xf numFmtId="0" fontId="92" fillId="2" borderId="76" xfId="0" applyFont="1" applyFill="1" applyBorder="1" applyAlignment="1">
      <alignment horizontal="center" vertical="center" wrapText="1"/>
    </xf>
    <xf numFmtId="0" fontId="92" fillId="2" borderId="77" xfId="0" applyFont="1" applyFill="1" applyBorder="1" applyAlignment="1">
      <alignment horizontal="center" vertical="center" wrapText="1"/>
    </xf>
    <xf numFmtId="0" fontId="92" fillId="2" borderId="10" xfId="0" applyFont="1" applyFill="1" applyBorder="1" applyAlignment="1">
      <alignment horizontal="center" vertical="center" wrapText="1"/>
    </xf>
    <xf numFmtId="9" fontId="76" fillId="6" borderId="73" xfId="1" applyFont="1" applyFill="1" applyBorder="1" applyAlignment="1">
      <alignment horizontal="center" vertical="center" wrapText="1"/>
    </xf>
    <xf numFmtId="9" fontId="76" fillId="6" borderId="69" xfId="1" applyFont="1" applyFill="1" applyBorder="1" applyAlignment="1">
      <alignment horizontal="center" vertical="center" wrapText="1"/>
    </xf>
    <xf numFmtId="9" fontId="76" fillId="6" borderId="71" xfId="1" applyFont="1" applyFill="1" applyBorder="1" applyAlignment="1">
      <alignment horizontal="center" vertical="center" wrapText="1"/>
    </xf>
    <xf numFmtId="0" fontId="37" fillId="2" borderId="75" xfId="0" applyFont="1" applyFill="1" applyBorder="1" applyAlignment="1">
      <alignment vertical="top" wrapText="1"/>
    </xf>
    <xf numFmtId="0" fontId="37" fillId="2" borderId="76" xfId="0" applyFont="1" applyFill="1" applyBorder="1" applyAlignment="1">
      <alignment vertical="top" wrapText="1"/>
    </xf>
    <xf numFmtId="0" fontId="37" fillId="2" borderId="77" xfId="0" applyFont="1" applyFill="1" applyBorder="1" applyAlignment="1">
      <alignment vertical="top" wrapText="1"/>
    </xf>
    <xf numFmtId="0" fontId="22" fillId="9" borderId="0" xfId="0" applyFont="1" applyFill="1" applyBorder="1" applyAlignment="1">
      <alignment horizontal="center" vertical="top" wrapText="1"/>
    </xf>
    <xf numFmtId="0" fontId="45" fillId="9" borderId="21" xfId="0" applyFont="1" applyFill="1" applyBorder="1" applyAlignment="1">
      <alignment vertical="top" wrapText="1"/>
    </xf>
    <xf numFmtId="0" fontId="45" fillId="9" borderId="31" xfId="0" applyFont="1" applyFill="1" applyBorder="1" applyAlignment="1">
      <alignment vertical="top" wrapText="1"/>
    </xf>
    <xf numFmtId="0" fontId="79" fillId="9" borderId="31" xfId="0" applyFont="1" applyFill="1" applyBorder="1" applyAlignment="1">
      <alignment vertical="top" wrapText="1"/>
    </xf>
    <xf numFmtId="0" fontId="79" fillId="9" borderId="14" xfId="0" applyFont="1" applyFill="1" applyBorder="1" applyAlignment="1">
      <alignment vertical="top" wrapText="1"/>
    </xf>
    <xf numFmtId="0" fontId="76" fillId="9" borderId="36" xfId="0" applyFont="1" applyFill="1" applyBorder="1" applyAlignment="1">
      <alignment vertical="top" wrapText="1"/>
    </xf>
    <xf numFmtId="0" fontId="76" fillId="9" borderId="21" xfId="0" applyFont="1" applyFill="1" applyBorder="1" applyAlignment="1">
      <alignment vertical="top" wrapText="1"/>
    </xf>
    <xf numFmtId="0" fontId="76" fillId="9" borderId="103" xfId="0" applyFont="1" applyFill="1" applyBorder="1" applyAlignment="1">
      <alignment vertical="top" wrapText="1"/>
    </xf>
    <xf numFmtId="0" fontId="76" fillId="9" borderId="19" xfId="0" applyFont="1" applyFill="1" applyBorder="1" applyAlignment="1">
      <alignment vertical="top" wrapText="1"/>
    </xf>
    <xf numFmtId="0" fontId="22" fillId="9" borderId="105" xfId="0" applyFont="1" applyFill="1" applyBorder="1" applyAlignment="1">
      <alignment vertical="top" wrapText="1"/>
    </xf>
    <xf numFmtId="0" fontId="22" fillId="9" borderId="31" xfId="0" applyFont="1" applyFill="1" applyBorder="1" applyAlignment="1">
      <alignment vertical="top" wrapText="1"/>
    </xf>
    <xf numFmtId="0" fontId="22" fillId="9" borderId="104" xfId="0" applyFont="1" applyFill="1" applyBorder="1" applyAlignment="1">
      <alignment vertical="top" wrapText="1"/>
    </xf>
    <xf numFmtId="0" fontId="22" fillId="9" borderId="0" xfId="0" applyFont="1" applyFill="1" applyAlignment="1">
      <alignment vertical="top" wrapText="1"/>
    </xf>
    <xf numFmtId="0" fontId="20" fillId="9" borderId="0" xfId="0" applyFont="1" applyFill="1" applyAlignment="1">
      <alignment horizontal="center" vertical="top" wrapText="1"/>
    </xf>
    <xf numFmtId="0" fontId="0" fillId="17" borderId="10" xfId="0" applyFill="1" applyBorder="1" applyAlignment="1">
      <alignment vertical="top" wrapText="1"/>
    </xf>
    <xf numFmtId="0" fontId="0" fillId="0" borderId="10" xfId="0" applyFill="1" applyBorder="1" applyAlignment="1">
      <alignment vertical="top" wrapText="1"/>
    </xf>
    <xf numFmtId="0" fontId="94" fillId="0" borderId="12" xfId="0" applyFont="1" applyBorder="1"/>
    <xf numFmtId="49" fontId="43" fillId="27" borderId="11" xfId="0" applyNumberFormat="1" applyFont="1" applyFill="1" applyBorder="1" applyAlignment="1" applyProtection="1">
      <alignment vertical="top" wrapText="1"/>
    </xf>
    <xf numFmtId="0" fontId="43" fillId="26" borderId="14" xfId="0" applyFont="1" applyFill="1" applyBorder="1" applyProtection="1"/>
    <xf numFmtId="49" fontId="15" fillId="0" borderId="10" xfId="0" applyNumberFormat="1" applyFont="1" applyFill="1" applyBorder="1" applyAlignment="1" applyProtection="1">
      <alignment vertical="top" wrapText="1"/>
    </xf>
    <xf numFmtId="0" fontId="49" fillId="6" borderId="10" xfId="0" applyFont="1" applyFill="1" applyBorder="1" applyAlignment="1">
      <alignment horizontal="center" vertical="center" wrapText="1"/>
    </xf>
    <xf numFmtId="0" fontId="31" fillId="6" borderId="10" xfId="0" applyFont="1" applyFill="1" applyBorder="1" applyAlignment="1">
      <alignment vertical="center" wrapText="1"/>
    </xf>
    <xf numFmtId="0" fontId="94" fillId="8" borderId="10" xfId="0" applyFont="1" applyFill="1" applyBorder="1" applyAlignment="1">
      <alignment horizontal="center" vertical="center"/>
    </xf>
    <xf numFmtId="0" fontId="94" fillId="0" borderId="10" xfId="0" applyFont="1" applyBorder="1" applyAlignment="1">
      <alignment horizontal="center" vertical="center"/>
    </xf>
    <xf numFmtId="168" fontId="19" fillId="2" borderId="74" xfId="11" applyNumberFormat="1" applyFont="1" applyFill="1" applyBorder="1" applyAlignment="1">
      <alignment vertical="top" wrapText="1"/>
    </xf>
    <xf numFmtId="0" fontId="22" fillId="2" borderId="74" xfId="0" applyFont="1" applyFill="1" applyBorder="1" applyAlignment="1">
      <alignment vertical="top" wrapText="1"/>
    </xf>
    <xf numFmtId="0" fontId="22" fillId="2" borderId="70" xfId="0" applyFont="1" applyFill="1" applyBorder="1" applyAlignment="1">
      <alignment vertical="top" wrapText="1"/>
    </xf>
    <xf numFmtId="0" fontId="83" fillId="34" borderId="21" xfId="0" applyFont="1" applyFill="1" applyBorder="1" applyAlignment="1">
      <alignment vertical="top" wrapText="1"/>
    </xf>
    <xf numFmtId="0" fontId="83" fillId="34" borderId="31" xfId="0" applyFont="1" applyFill="1" applyBorder="1" applyAlignment="1">
      <alignment vertical="top" wrapText="1"/>
    </xf>
    <xf numFmtId="0" fontId="45" fillId="28" borderId="9" xfId="0" applyFont="1" applyFill="1" applyBorder="1" applyAlignment="1">
      <alignment horizontal="center" vertical="center" wrapText="1"/>
    </xf>
    <xf numFmtId="0" fontId="19" fillId="28" borderId="0" xfId="0" applyFont="1" applyFill="1" applyAlignment="1">
      <alignment vertical="top" wrapText="1"/>
    </xf>
    <xf numFmtId="9" fontId="76" fillId="0" borderId="74" xfId="1" applyFont="1" applyFill="1" applyBorder="1" applyAlignment="1">
      <alignment horizontal="center" vertical="center" wrapText="1"/>
    </xf>
    <xf numFmtId="9" fontId="76" fillId="0" borderId="9" xfId="1" applyFont="1" applyFill="1" applyBorder="1" applyAlignment="1">
      <alignment horizontal="center" vertical="center" wrapText="1"/>
    </xf>
    <xf numFmtId="9" fontId="76" fillId="28" borderId="9" xfId="1" applyFont="1" applyFill="1" applyBorder="1" applyAlignment="1">
      <alignment horizontal="center" vertical="center" wrapText="1"/>
    </xf>
    <xf numFmtId="9" fontId="76" fillId="0" borderId="70" xfId="1" applyFont="1" applyFill="1" applyBorder="1" applyAlignment="1">
      <alignment horizontal="center" vertical="center" wrapText="1"/>
    </xf>
    <xf numFmtId="9" fontId="76" fillId="0" borderId="72" xfId="1" applyFont="1" applyFill="1" applyBorder="1" applyAlignment="1">
      <alignment horizontal="center" vertical="center" wrapText="1"/>
    </xf>
    <xf numFmtId="9" fontId="22" fillId="0" borderId="74" xfId="1" applyFont="1" applyFill="1" applyBorder="1" applyAlignment="1">
      <alignment horizontal="center" vertical="center" wrapText="1"/>
    </xf>
    <xf numFmtId="9" fontId="22" fillId="6" borderId="73" xfId="1" applyFont="1" applyFill="1" applyBorder="1" applyAlignment="1">
      <alignment horizontal="center" vertical="center" wrapText="1"/>
    </xf>
    <xf numFmtId="9" fontId="22" fillId="0" borderId="70" xfId="1" applyFont="1" applyFill="1" applyBorder="1" applyAlignment="1">
      <alignment horizontal="center" vertical="center" wrapText="1"/>
    </xf>
    <xf numFmtId="9" fontId="22" fillId="6" borderId="69" xfId="1" applyFont="1" applyFill="1" applyBorder="1" applyAlignment="1">
      <alignment horizontal="center" vertical="center" wrapText="1"/>
    </xf>
    <xf numFmtId="9" fontId="22" fillId="0" borderId="72" xfId="1" applyFont="1" applyFill="1" applyBorder="1" applyAlignment="1">
      <alignment horizontal="center" vertical="center" wrapText="1"/>
    </xf>
    <xf numFmtId="9" fontId="22" fillId="6" borderId="71" xfId="1" applyFont="1" applyFill="1" applyBorder="1" applyAlignment="1">
      <alignment horizontal="center" vertical="center" wrapText="1"/>
    </xf>
    <xf numFmtId="9" fontId="22" fillId="9" borderId="86" xfId="1" applyFont="1" applyFill="1" applyBorder="1" applyAlignment="1">
      <alignment horizontal="center" vertical="center" wrapText="1"/>
    </xf>
    <xf numFmtId="9" fontId="22" fillId="0" borderId="9" xfId="1" applyFont="1" applyFill="1" applyBorder="1" applyAlignment="1">
      <alignment horizontal="center" vertical="center" wrapText="1"/>
    </xf>
    <xf numFmtId="9" fontId="22" fillId="6" borderId="86" xfId="1" applyFont="1" applyFill="1" applyBorder="1" applyAlignment="1">
      <alignment horizontal="center" vertical="center" wrapText="1"/>
    </xf>
    <xf numFmtId="9" fontId="76" fillId="28" borderId="74" xfId="1" applyFont="1" applyFill="1" applyBorder="1" applyAlignment="1">
      <alignment horizontal="center" vertical="center" wrapText="1"/>
    </xf>
    <xf numFmtId="9" fontId="76" fillId="28" borderId="70" xfId="1" applyFont="1" applyFill="1" applyBorder="1" applyAlignment="1">
      <alignment horizontal="center" vertical="center" wrapText="1"/>
    </xf>
    <xf numFmtId="9" fontId="76" fillId="28" borderId="72" xfId="1" applyFont="1" applyFill="1" applyBorder="1" applyAlignment="1">
      <alignment horizontal="center" vertical="center" wrapText="1"/>
    </xf>
    <xf numFmtId="0" fontId="22" fillId="9" borderId="73" xfId="0" applyFont="1" applyFill="1" applyBorder="1" applyAlignment="1">
      <alignment horizontal="center" vertical="center" wrapText="1"/>
    </xf>
    <xf numFmtId="0" fontId="22" fillId="9" borderId="69" xfId="0" applyFont="1" applyFill="1" applyBorder="1" applyAlignment="1">
      <alignment horizontal="center" vertical="center" wrapText="1"/>
    </xf>
    <xf numFmtId="9" fontId="22" fillId="9" borderId="71" xfId="1" applyFont="1" applyFill="1" applyBorder="1" applyAlignment="1">
      <alignment horizontal="center" vertical="center" wrapText="1"/>
    </xf>
    <xf numFmtId="9" fontId="22" fillId="9" borderId="73" xfId="1" applyFont="1" applyFill="1" applyBorder="1" applyAlignment="1">
      <alignment horizontal="center" vertical="center" wrapText="1"/>
    </xf>
    <xf numFmtId="9" fontId="22" fillId="9" borderId="69" xfId="1" applyFont="1" applyFill="1" applyBorder="1" applyAlignment="1">
      <alignment horizontal="center" vertical="center" wrapText="1"/>
    </xf>
    <xf numFmtId="0" fontId="37" fillId="4" borderId="75" xfId="0" applyFont="1" applyFill="1" applyBorder="1" applyAlignment="1">
      <alignment vertical="top" wrapText="1"/>
    </xf>
    <xf numFmtId="0" fontId="37" fillId="4" borderId="76" xfId="0" applyFont="1" applyFill="1" applyBorder="1" applyAlignment="1">
      <alignment vertical="top" wrapText="1"/>
    </xf>
    <xf numFmtId="0" fontId="37" fillId="37" borderId="75" xfId="0" applyFont="1" applyFill="1" applyBorder="1" applyAlignment="1">
      <alignment vertical="top" wrapText="1"/>
    </xf>
    <xf numFmtId="0" fontId="37" fillId="37" borderId="76" xfId="0" applyFont="1" applyFill="1" applyBorder="1" applyAlignment="1">
      <alignment vertical="top" wrapText="1"/>
    </xf>
    <xf numFmtId="0" fontId="37" fillId="4" borderId="77" xfId="0" applyFont="1" applyFill="1" applyBorder="1" applyAlignment="1">
      <alignment vertical="top" wrapText="1"/>
    </xf>
    <xf numFmtId="0" fontId="37" fillId="35" borderId="75" xfId="0" applyFont="1" applyFill="1" applyBorder="1" applyAlignment="1">
      <alignment vertical="top" wrapText="1"/>
    </xf>
    <xf numFmtId="0" fontId="37" fillId="35" borderId="77" xfId="0" applyFont="1" applyFill="1" applyBorder="1" applyAlignment="1">
      <alignment vertical="top" wrapText="1"/>
    </xf>
    <xf numFmtId="9" fontId="76" fillId="37" borderId="74" xfId="1" applyFont="1" applyFill="1" applyBorder="1" applyAlignment="1">
      <alignment horizontal="center" vertical="center" wrapText="1"/>
    </xf>
    <xf numFmtId="49" fontId="7" fillId="3" borderId="0" xfId="0" applyNumberFormat="1" applyFont="1" applyFill="1" applyBorder="1" applyAlignment="1" applyProtection="1">
      <alignment horizontal="left"/>
    </xf>
    <xf numFmtId="165" fontId="0" fillId="2" borderId="0" xfId="0" applyNumberFormat="1" applyFill="1" applyBorder="1" applyAlignment="1" applyProtection="1">
      <alignment horizontal="center"/>
    </xf>
    <xf numFmtId="49" fontId="0" fillId="3" borderId="0" xfId="0" applyNumberFormat="1" applyFill="1" applyBorder="1" applyAlignment="1" applyProtection="1">
      <alignment horizontal="left"/>
    </xf>
    <xf numFmtId="49" fontId="10" fillId="2" borderId="0" xfId="0" applyNumberFormat="1" applyFont="1" applyFill="1" applyBorder="1" applyAlignment="1" applyProtection="1">
      <alignment horizontal="center"/>
    </xf>
    <xf numFmtId="49" fontId="0" fillId="2" borderId="0" xfId="0" applyNumberFormat="1" applyFill="1" applyBorder="1" applyAlignment="1" applyProtection="1">
      <alignment horizontal="center"/>
    </xf>
    <xf numFmtId="49" fontId="9" fillId="2" borderId="0" xfId="0" applyNumberFormat="1" applyFont="1" applyFill="1" applyBorder="1" applyAlignment="1" applyProtection="1">
      <alignment horizontal="center"/>
    </xf>
    <xf numFmtId="0" fontId="15" fillId="2" borderId="0" xfId="0" applyFont="1" applyFill="1" applyBorder="1" applyAlignment="1">
      <alignment vertical="top" wrapText="1"/>
    </xf>
    <xf numFmtId="0" fontId="0" fillId="2" borderId="0" xfId="0" applyFill="1" applyBorder="1"/>
    <xf numFmtId="0" fontId="75" fillId="2" borderId="0" xfId="0" applyFont="1" applyFill="1" applyBorder="1" applyAlignment="1"/>
    <xf numFmtId="0" fontId="28" fillId="2" borderId="0" xfId="0" applyFont="1" applyFill="1" applyBorder="1" applyAlignment="1">
      <alignment horizontal="center"/>
    </xf>
    <xf numFmtId="3" fontId="32" fillId="2" borderId="0" xfId="0" applyNumberFormat="1" applyFont="1" applyFill="1" applyBorder="1" applyAlignment="1">
      <alignment horizontal="right"/>
    </xf>
    <xf numFmtId="9" fontId="32" fillId="2" borderId="0" xfId="1" applyFont="1" applyFill="1" applyBorder="1" applyAlignment="1">
      <alignment horizontal="right"/>
    </xf>
    <xf numFmtId="3" fontId="15" fillId="2" borderId="0" xfId="0" applyNumberFormat="1" applyFont="1" applyFill="1" applyBorder="1" applyAlignment="1">
      <alignment vertical="top" wrapText="1"/>
    </xf>
    <xf numFmtId="0" fontId="67" fillId="2" borderId="0" xfId="0" applyFont="1" applyFill="1" applyBorder="1"/>
    <xf numFmtId="0" fontId="47" fillId="2" borderId="0" xfId="0" applyFont="1" applyFill="1" applyBorder="1"/>
    <xf numFmtId="0" fontId="19" fillId="2" borderId="0" xfId="0" applyFont="1" applyFill="1" applyBorder="1" applyAlignment="1">
      <alignment vertical="top" wrapText="1"/>
    </xf>
    <xf numFmtId="0" fontId="24" fillId="2" borderId="0" xfId="0" applyFont="1" applyFill="1" applyBorder="1"/>
    <xf numFmtId="0" fontId="69" fillId="2" borderId="0" xfId="0" applyFont="1" applyFill="1" applyBorder="1"/>
    <xf numFmtId="0" fontId="77" fillId="2" borderId="0" xfId="0" applyFont="1" applyFill="1" applyBorder="1"/>
    <xf numFmtId="3" fontId="19" fillId="33" borderId="125" xfId="0" applyNumberFormat="1" applyFont="1" applyFill="1" applyBorder="1" applyAlignment="1">
      <alignment horizontal="right" vertical="top" wrapText="1"/>
    </xf>
    <xf numFmtId="3" fontId="19" fillId="33" borderId="126" xfId="0" applyNumberFormat="1" applyFont="1" applyFill="1" applyBorder="1" applyAlignment="1">
      <alignment horizontal="right" vertical="top" wrapText="1"/>
    </xf>
    <xf numFmtId="3" fontId="19" fillId="33" borderId="124" xfId="0" applyNumberFormat="1" applyFont="1" applyFill="1" applyBorder="1" applyAlignment="1">
      <alignment horizontal="right" vertical="top" wrapText="1"/>
    </xf>
    <xf numFmtId="3" fontId="19" fillId="33" borderId="127" xfId="0" applyNumberFormat="1" applyFont="1" applyFill="1" applyBorder="1" applyAlignment="1">
      <alignment horizontal="right" vertical="top" wrapText="1"/>
    </xf>
    <xf numFmtId="3" fontId="19" fillId="36" borderId="136" xfId="0" applyNumberFormat="1" applyFont="1" applyFill="1" applyBorder="1" applyAlignment="1">
      <alignment horizontal="right" vertical="top" wrapText="1"/>
    </xf>
    <xf numFmtId="3" fontId="19" fillId="36" borderId="138" xfId="0" applyNumberFormat="1" applyFont="1" applyFill="1" applyBorder="1" applyAlignment="1">
      <alignment horizontal="right" vertical="top" wrapText="1"/>
    </xf>
    <xf numFmtId="3" fontId="19" fillId="36" borderId="142" xfId="0" applyNumberFormat="1" applyFont="1" applyFill="1" applyBorder="1" applyAlignment="1">
      <alignment horizontal="right" vertical="top" wrapText="1"/>
    </xf>
    <xf numFmtId="3" fontId="19" fillId="36" borderId="144" xfId="0" applyNumberFormat="1" applyFont="1" applyFill="1" applyBorder="1" applyAlignment="1">
      <alignment horizontal="right" vertical="top" wrapText="1"/>
    </xf>
    <xf numFmtId="0" fontId="76" fillId="33" borderId="75" xfId="0" applyFont="1" applyFill="1" applyBorder="1" applyAlignment="1" applyProtection="1">
      <alignment horizontal="left" vertical="top" wrapText="1"/>
    </xf>
    <xf numFmtId="0" fontId="24" fillId="33" borderId="97" xfId="0" applyFont="1" applyFill="1" applyBorder="1" applyAlignment="1" applyProtection="1">
      <alignment horizontal="left" vertical="top" wrapText="1"/>
    </xf>
    <xf numFmtId="0" fontId="76" fillId="33" borderId="76" xfId="0" applyFont="1" applyFill="1" applyBorder="1" applyAlignment="1" applyProtection="1">
      <alignment horizontal="left" vertical="top" wrapText="1"/>
    </xf>
    <xf numFmtId="0" fontId="24" fillId="33" borderId="98" xfId="0" applyFont="1" applyFill="1" applyBorder="1" applyAlignment="1" applyProtection="1">
      <alignment horizontal="left" vertical="top" wrapText="1"/>
    </xf>
    <xf numFmtId="0" fontId="76" fillId="33" borderId="119" xfId="0" applyFont="1" applyFill="1" applyBorder="1" applyAlignment="1" applyProtection="1">
      <alignment horizontal="left" vertical="top" wrapText="1"/>
    </xf>
    <xf numFmtId="0" fontId="76" fillId="33" borderId="145" xfId="0" applyFont="1" applyFill="1" applyBorder="1" applyAlignment="1" applyProtection="1">
      <alignment horizontal="left" vertical="top" wrapText="1"/>
    </xf>
    <xf numFmtId="0" fontId="76" fillId="33" borderId="120" xfId="0" applyFont="1" applyFill="1" applyBorder="1" applyAlignment="1" applyProtection="1">
      <alignment horizontal="left" vertical="top" wrapText="1"/>
    </xf>
    <xf numFmtId="0" fontId="76" fillId="33" borderId="146" xfId="0" applyFont="1" applyFill="1" applyBorder="1" applyAlignment="1" applyProtection="1">
      <alignment horizontal="left" vertical="top" wrapText="1"/>
    </xf>
    <xf numFmtId="0" fontId="76" fillId="33" borderId="121" xfId="0" applyFont="1" applyFill="1" applyBorder="1" applyAlignment="1" applyProtection="1">
      <alignment horizontal="left" vertical="top" wrapText="1"/>
    </xf>
    <xf numFmtId="0" fontId="76" fillId="33" borderId="147" xfId="0" applyFont="1" applyFill="1" applyBorder="1" applyAlignment="1" applyProtection="1">
      <alignment horizontal="left" vertical="top" wrapText="1"/>
    </xf>
    <xf numFmtId="0" fontId="76" fillId="33" borderId="122" xfId="0" applyFont="1" applyFill="1" applyBorder="1" applyAlignment="1" applyProtection="1">
      <alignment horizontal="left" vertical="top" wrapText="1"/>
    </xf>
    <xf numFmtId="0" fontId="76" fillId="33" borderId="148" xfId="0" applyFont="1" applyFill="1" applyBorder="1" applyAlignment="1" applyProtection="1">
      <alignment horizontal="left" vertical="top" wrapText="1"/>
    </xf>
    <xf numFmtId="0" fontId="24" fillId="36" borderId="149" xfId="0" applyFont="1" applyFill="1" applyBorder="1" applyAlignment="1" applyProtection="1">
      <alignment horizontal="left" vertical="top" wrapText="1"/>
    </xf>
    <xf numFmtId="0" fontId="24" fillId="36" borderId="150" xfId="0" applyFont="1" applyFill="1" applyBorder="1" applyAlignment="1" applyProtection="1">
      <alignment horizontal="left" vertical="top" wrapText="1"/>
    </xf>
    <xf numFmtId="0" fontId="24" fillId="36" borderId="151" xfId="0" applyFont="1" applyFill="1" applyBorder="1" applyAlignment="1" applyProtection="1">
      <alignment horizontal="left" vertical="top" wrapText="1"/>
    </xf>
    <xf numFmtId="0" fontId="24" fillId="36" borderId="152" xfId="0" applyFont="1" applyFill="1" applyBorder="1" applyAlignment="1" applyProtection="1">
      <alignment horizontal="left" vertical="top" wrapText="1"/>
    </xf>
    <xf numFmtId="0" fontId="24" fillId="36" borderId="153" xfId="0" applyFont="1" applyFill="1" applyBorder="1" applyAlignment="1" applyProtection="1">
      <alignment horizontal="left" vertical="top" wrapText="1"/>
    </xf>
    <xf numFmtId="0" fontId="24" fillId="36" borderId="98" xfId="0" applyFont="1" applyFill="1" applyBorder="1" applyAlignment="1" applyProtection="1">
      <alignment horizontal="left" vertical="top" wrapText="1"/>
    </xf>
    <xf numFmtId="0" fontId="24" fillId="36" borderId="154" xfId="0" applyFont="1" applyFill="1" applyBorder="1" applyAlignment="1" applyProtection="1">
      <alignment horizontal="left" vertical="top" wrapText="1"/>
    </xf>
    <xf numFmtId="0" fontId="24" fillId="36" borderId="151" xfId="0" applyFont="1" applyFill="1" applyBorder="1" applyAlignment="1">
      <alignment vertical="top" wrapText="1"/>
    </xf>
    <xf numFmtId="0" fontId="24" fillId="36" borderId="155" xfId="0" applyFont="1" applyFill="1" applyBorder="1" applyAlignment="1">
      <alignment vertical="top" wrapText="1"/>
    </xf>
    <xf numFmtId="0" fontId="24" fillId="36" borderId="150" xfId="0" applyFont="1" applyFill="1" applyBorder="1" applyAlignment="1">
      <alignment vertical="top" wrapText="1"/>
    </xf>
    <xf numFmtId="0" fontId="24" fillId="36" borderId="98" xfId="0" applyFont="1" applyFill="1" applyBorder="1" applyAlignment="1">
      <alignment vertical="top" wrapText="1"/>
    </xf>
    <xf numFmtId="0" fontId="24" fillId="36" borderId="156" xfId="0" applyFont="1" applyFill="1" applyBorder="1" applyAlignment="1">
      <alignment vertical="top" wrapText="1"/>
    </xf>
    <xf numFmtId="0" fontId="24" fillId="32" borderId="75" xfId="0" applyFont="1" applyFill="1" applyBorder="1" applyAlignment="1" applyProtection="1">
      <alignment vertical="top" wrapText="1"/>
    </xf>
    <xf numFmtId="0" fontId="24" fillId="32" borderId="76" xfId="0" applyFont="1" applyFill="1" applyBorder="1" applyAlignment="1" applyProtection="1">
      <alignment vertical="top" wrapText="1"/>
    </xf>
    <xf numFmtId="0" fontId="24" fillId="32" borderId="118" xfId="0" applyFont="1" applyFill="1" applyBorder="1" applyAlignment="1" applyProtection="1">
      <alignment vertical="top" wrapText="1"/>
    </xf>
    <xf numFmtId="0" fontId="24" fillId="32" borderId="118" xfId="0" applyFont="1" applyFill="1" applyBorder="1" applyAlignment="1">
      <alignment vertical="top" wrapText="1"/>
    </xf>
    <xf numFmtId="0" fontId="24" fillId="32" borderId="76" xfId="0" applyFont="1" applyFill="1" applyBorder="1" applyAlignment="1">
      <alignment vertical="top" wrapText="1"/>
    </xf>
    <xf numFmtId="0" fontId="24" fillId="32" borderId="77" xfId="0" applyFont="1" applyFill="1" applyBorder="1" applyAlignment="1">
      <alignment vertical="top" wrapText="1"/>
    </xf>
    <xf numFmtId="9" fontId="76" fillId="6" borderId="123" xfId="1" applyFont="1" applyFill="1" applyBorder="1" applyAlignment="1">
      <alignment horizontal="center" vertical="center" wrapText="1"/>
    </xf>
    <xf numFmtId="9" fontId="76" fillId="6" borderId="116" xfId="1" applyFont="1" applyFill="1" applyBorder="1" applyAlignment="1">
      <alignment horizontal="center" vertical="center" wrapText="1"/>
    </xf>
    <xf numFmtId="9" fontId="76" fillId="6" borderId="130" xfId="1" applyFont="1" applyFill="1" applyBorder="1" applyAlignment="1">
      <alignment horizontal="center" vertical="center" wrapText="1"/>
    </xf>
    <xf numFmtId="9" fontId="76" fillId="6" borderId="133" xfId="1" applyFont="1" applyFill="1" applyBorder="1" applyAlignment="1">
      <alignment horizontal="center" vertical="center" wrapText="1"/>
    </xf>
    <xf numFmtId="9" fontId="76" fillId="6" borderId="82" xfId="1" applyFont="1" applyFill="1" applyBorder="1" applyAlignment="1">
      <alignment horizontal="center" vertical="center" wrapText="1"/>
    </xf>
    <xf numFmtId="0" fontId="76" fillId="6" borderId="160" xfId="0" applyFont="1" applyFill="1" applyBorder="1" applyAlignment="1">
      <alignment horizontal="left" vertical="center" wrapText="1"/>
    </xf>
    <xf numFmtId="0" fontId="76" fillId="6" borderId="117" xfId="0" applyFont="1" applyFill="1" applyBorder="1" applyAlignment="1">
      <alignment horizontal="left" vertical="center" wrapText="1"/>
    </xf>
    <xf numFmtId="0" fontId="76" fillId="6" borderId="128" xfId="0" applyFont="1" applyFill="1" applyBorder="1" applyAlignment="1" applyProtection="1">
      <alignment horizontal="left" vertical="center" wrapText="1"/>
    </xf>
    <xf numFmtId="0" fontId="76" fillId="6" borderId="129" xfId="0" applyFont="1" applyFill="1" applyBorder="1" applyAlignment="1" applyProtection="1">
      <alignment horizontal="left" vertical="center" wrapText="1"/>
    </xf>
    <xf numFmtId="0" fontId="76" fillId="6" borderId="117" xfId="0" applyFont="1" applyFill="1" applyBorder="1" applyAlignment="1" applyProtection="1">
      <alignment horizontal="left" vertical="center" wrapText="1"/>
    </xf>
    <xf numFmtId="0" fontId="76" fillId="6" borderId="128" xfId="0" applyFont="1" applyFill="1" applyBorder="1" applyAlignment="1">
      <alignment horizontal="left" vertical="center" wrapText="1"/>
    </xf>
    <xf numFmtId="0" fontId="76" fillId="6" borderId="129" xfId="0" applyFont="1" applyFill="1" applyBorder="1" applyAlignment="1">
      <alignment horizontal="left" vertical="center" wrapText="1"/>
    </xf>
    <xf numFmtId="0" fontId="76" fillId="6" borderId="132" xfId="0" applyFont="1" applyFill="1" applyBorder="1" applyAlignment="1">
      <alignment horizontal="left" vertical="center" wrapText="1"/>
    </xf>
    <xf numFmtId="0" fontId="76" fillId="6" borderId="76" xfId="0" applyFont="1" applyFill="1" applyBorder="1" applyAlignment="1">
      <alignment horizontal="left" vertical="center" wrapText="1"/>
    </xf>
    <xf numFmtId="0" fontId="76" fillId="6" borderId="75" xfId="0" applyFont="1" applyFill="1" applyBorder="1" applyAlignment="1">
      <alignment horizontal="left" vertical="center" wrapText="1"/>
    </xf>
    <xf numFmtId="0" fontId="76" fillId="6" borderId="77" xfId="0" applyFont="1" applyFill="1" applyBorder="1" applyAlignment="1">
      <alignment horizontal="left" vertical="center" wrapText="1"/>
    </xf>
    <xf numFmtId="0" fontId="76" fillId="6" borderId="20" xfId="0" applyFont="1" applyFill="1" applyBorder="1" applyAlignment="1">
      <alignment vertical="center" wrapText="1"/>
    </xf>
    <xf numFmtId="0" fontId="76" fillId="6" borderId="10" xfId="0" applyFont="1" applyFill="1" applyBorder="1" applyAlignment="1">
      <alignment horizontal="left" vertical="center" wrapText="1"/>
    </xf>
    <xf numFmtId="0" fontId="76" fillId="6" borderId="70" xfId="0" applyFont="1" applyFill="1" applyBorder="1" applyAlignment="1">
      <alignment horizontal="left" vertical="center" wrapText="1"/>
    </xf>
    <xf numFmtId="0" fontId="76" fillId="6" borderId="72" xfId="0" applyFont="1" applyFill="1" applyBorder="1" applyAlignment="1">
      <alignment horizontal="left" vertical="center" wrapText="1"/>
    </xf>
    <xf numFmtId="0" fontId="76" fillId="6" borderId="118" xfId="0" applyFont="1" applyFill="1" applyBorder="1" applyAlignment="1">
      <alignment horizontal="left" vertical="center" wrapText="1"/>
    </xf>
    <xf numFmtId="0" fontId="83" fillId="34" borderId="21" xfId="0" applyFont="1" applyFill="1" applyBorder="1" applyAlignment="1">
      <alignment wrapText="1"/>
    </xf>
    <xf numFmtId="0" fontId="83" fillId="34" borderId="31" xfId="0" applyFont="1" applyFill="1" applyBorder="1" applyAlignment="1">
      <alignment wrapText="1"/>
    </xf>
    <xf numFmtId="0" fontId="83" fillId="0" borderId="0" xfId="0" applyFont="1" applyFill="1" applyAlignment="1">
      <alignment wrapText="1"/>
    </xf>
    <xf numFmtId="49" fontId="44" fillId="34" borderId="82" xfId="0" applyNumberFormat="1" applyFont="1" applyFill="1" applyBorder="1" applyAlignment="1">
      <alignment horizontal="center" wrapText="1"/>
    </xf>
    <xf numFmtId="49" fontId="44" fillId="34" borderId="161" xfId="0" applyNumberFormat="1" applyFont="1" applyFill="1" applyBorder="1" applyAlignment="1">
      <alignment horizontal="center" wrapText="1"/>
    </xf>
    <xf numFmtId="49" fontId="44" fillId="34" borderId="160" xfId="0" applyNumberFormat="1" applyFont="1" applyFill="1" applyBorder="1" applyAlignment="1">
      <alignment horizontal="center" wrapText="1"/>
    </xf>
    <xf numFmtId="49" fontId="44" fillId="31" borderId="21" xfId="0" applyNumberFormat="1" applyFont="1" applyFill="1" applyBorder="1" applyAlignment="1">
      <alignment horizontal="center" wrapText="1"/>
    </xf>
    <xf numFmtId="49" fontId="44" fillId="31" borderId="31" xfId="0" applyNumberFormat="1" applyFont="1" applyFill="1" applyBorder="1" applyAlignment="1">
      <alignment horizontal="center" wrapText="1"/>
    </xf>
    <xf numFmtId="9" fontId="22" fillId="6" borderId="123" xfId="1" applyFont="1" applyFill="1" applyBorder="1" applyAlignment="1">
      <alignment horizontal="center" vertical="center" wrapText="1"/>
    </xf>
    <xf numFmtId="0" fontId="76" fillId="6" borderId="160" xfId="0" applyFont="1" applyFill="1" applyBorder="1" applyAlignment="1" applyProtection="1">
      <alignment horizontal="left" vertical="center" wrapText="1"/>
    </xf>
    <xf numFmtId="0" fontId="76" fillId="6" borderId="132" xfId="0" applyFont="1" applyFill="1" applyBorder="1" applyAlignment="1" applyProtection="1">
      <alignment horizontal="left" vertical="center" wrapText="1"/>
    </xf>
    <xf numFmtId="9" fontId="22" fillId="9" borderId="133" xfId="1" applyFont="1" applyFill="1" applyBorder="1" applyAlignment="1">
      <alignment horizontal="center" vertical="center" wrapText="1"/>
    </xf>
    <xf numFmtId="9" fontId="22" fillId="6" borderId="133" xfId="1" applyFont="1" applyFill="1" applyBorder="1" applyAlignment="1">
      <alignment horizontal="center" vertical="center" wrapText="1"/>
    </xf>
    <xf numFmtId="0" fontId="22" fillId="9" borderId="130" xfId="0" applyFont="1" applyFill="1" applyBorder="1" applyAlignment="1">
      <alignment horizontal="center" vertical="center" wrapText="1"/>
    </xf>
    <xf numFmtId="9" fontId="22" fillId="6" borderId="130" xfId="1" applyFont="1" applyFill="1" applyBorder="1" applyAlignment="1">
      <alignment horizontal="center" vertical="center" wrapText="1"/>
    </xf>
    <xf numFmtId="9" fontId="22" fillId="9" borderId="130" xfId="1" applyFont="1" applyFill="1" applyBorder="1" applyAlignment="1">
      <alignment horizontal="center" vertical="center" wrapText="1"/>
    </xf>
    <xf numFmtId="9" fontId="22" fillId="6" borderId="116" xfId="1" applyFont="1" applyFill="1" applyBorder="1" applyAlignment="1">
      <alignment horizontal="center" vertical="center" wrapText="1"/>
    </xf>
    <xf numFmtId="0" fontId="76" fillId="6" borderId="74" xfId="0" applyFont="1" applyFill="1" applyBorder="1" applyAlignment="1" applyProtection="1">
      <alignment horizontal="left" vertical="center" wrapText="1"/>
    </xf>
    <xf numFmtId="0" fontId="76" fillId="6" borderId="70" xfId="0" applyFont="1" applyFill="1" applyBorder="1" applyAlignment="1" applyProtection="1">
      <alignment horizontal="left" vertical="center" wrapText="1"/>
    </xf>
    <xf numFmtId="0" fontId="22" fillId="9" borderId="82" xfId="0" applyFont="1" applyFill="1" applyBorder="1" applyAlignment="1">
      <alignment horizontal="center" vertical="center" wrapText="1"/>
    </xf>
    <xf numFmtId="9" fontId="22" fillId="9" borderId="82" xfId="1" applyFont="1" applyFill="1" applyBorder="1" applyAlignment="1">
      <alignment horizontal="center" vertical="center" wrapText="1"/>
    </xf>
    <xf numFmtId="0" fontId="45" fillId="7" borderId="21" xfId="0" applyFont="1" applyFill="1" applyBorder="1" applyAlignment="1">
      <alignment horizontal="center" wrapText="1"/>
    </xf>
    <xf numFmtId="0" fontId="45" fillId="31" borderId="21" xfId="0" applyFont="1" applyFill="1" applyBorder="1" applyAlignment="1">
      <alignment horizontal="center" wrapText="1"/>
    </xf>
    <xf numFmtId="49" fontId="69" fillId="2" borderId="0" xfId="0" applyNumberFormat="1" applyFont="1" applyFill="1" applyProtection="1"/>
    <xf numFmtId="0" fontId="15" fillId="6" borderId="16" xfId="0" applyFont="1" applyFill="1" applyBorder="1" applyAlignment="1">
      <alignment horizontal="center" wrapText="1"/>
    </xf>
    <xf numFmtId="0" fontId="100" fillId="6" borderId="15" xfId="10" applyFont="1" applyFill="1" applyBorder="1" applyAlignment="1">
      <alignment horizontal="center" vertical="center" wrapText="1"/>
    </xf>
    <xf numFmtId="0" fontId="20" fillId="4" borderId="13" xfId="0" applyFont="1" applyFill="1" applyBorder="1" applyAlignment="1">
      <alignment vertical="top" wrapText="1"/>
    </xf>
    <xf numFmtId="0" fontId="20" fillId="4" borderId="14" xfId="0" applyFont="1" applyFill="1" applyBorder="1" applyAlignment="1">
      <alignment vertical="top" wrapText="1"/>
    </xf>
    <xf numFmtId="0" fontId="44" fillId="34" borderId="10" xfId="0" applyFont="1" applyFill="1" applyBorder="1" applyAlignment="1">
      <alignment wrapText="1"/>
    </xf>
    <xf numFmtId="0" fontId="44" fillId="34" borderId="20" xfId="0" applyFont="1" applyFill="1" applyBorder="1" applyAlignment="1">
      <alignment wrapText="1"/>
    </xf>
    <xf numFmtId="3" fontId="22" fillId="38" borderId="62" xfId="0" applyNumberFormat="1" applyFont="1" applyFill="1" applyBorder="1" applyAlignment="1" applyProtection="1">
      <alignment horizontal="right" wrapText="1"/>
    </xf>
    <xf numFmtId="3" fontId="22" fillId="38" borderId="47" xfId="0" applyNumberFormat="1" applyFont="1" applyFill="1" applyBorder="1" applyAlignment="1" applyProtection="1">
      <alignment horizontal="right" wrapText="1"/>
    </xf>
    <xf numFmtId="3" fontId="22" fillId="38" borderId="46" xfId="0" applyNumberFormat="1" applyFont="1" applyFill="1" applyBorder="1" applyAlignment="1" applyProtection="1">
      <alignment horizontal="right" wrapText="1"/>
    </xf>
    <xf numFmtId="0" fontId="19" fillId="2" borderId="0" xfId="0" applyFont="1" applyFill="1" applyBorder="1" applyAlignment="1" applyProtection="1">
      <alignment horizontal="left" wrapText="1"/>
    </xf>
    <xf numFmtId="0" fontId="18" fillId="2" borderId="0" xfId="0" applyFont="1" applyFill="1" applyBorder="1" applyAlignment="1" applyProtection="1"/>
    <xf numFmtId="0" fontId="19" fillId="2" borderId="0" xfId="0" applyFont="1" applyFill="1" applyBorder="1" applyAlignment="1" applyProtection="1">
      <alignment horizontal="left"/>
    </xf>
    <xf numFmtId="3" fontId="19" fillId="2" borderId="0" xfId="0" applyNumberFormat="1" applyFont="1" applyFill="1" applyBorder="1" applyAlignment="1" applyProtection="1">
      <alignment horizontal="right"/>
    </xf>
    <xf numFmtId="0" fontId="19" fillId="0" borderId="11" xfId="0" applyFont="1" applyFill="1" applyBorder="1" applyAlignment="1" applyProtection="1">
      <alignment horizontal="left"/>
    </xf>
    <xf numFmtId="0" fontId="19" fillId="2" borderId="15" xfId="0" applyFont="1" applyFill="1" applyBorder="1" applyAlignment="1" applyProtection="1">
      <alignment horizontal="left"/>
    </xf>
    <xf numFmtId="0" fontId="19" fillId="0" borderId="15" xfId="0" applyFont="1" applyFill="1" applyBorder="1" applyAlignment="1" applyProtection="1">
      <alignment horizontal="left"/>
    </xf>
    <xf numFmtId="3" fontId="19" fillId="0" borderId="161" xfId="0" applyNumberFormat="1" applyFont="1" applyFill="1" applyBorder="1" applyAlignment="1" applyProtection="1">
      <alignment horizontal="right"/>
    </xf>
    <xf numFmtId="3" fontId="19" fillId="0" borderId="160" xfId="0" applyNumberFormat="1" applyFont="1" applyFill="1" applyBorder="1" applyAlignment="1" applyProtection="1">
      <alignment horizontal="right"/>
    </xf>
    <xf numFmtId="3" fontId="19" fillId="2" borderId="131" xfId="0" applyNumberFormat="1" applyFont="1" applyFill="1" applyBorder="1" applyAlignment="1" applyProtection="1">
      <alignment horizontal="right"/>
    </xf>
    <xf numFmtId="3" fontId="19" fillId="2" borderId="129" xfId="0" applyNumberFormat="1" applyFont="1" applyFill="1" applyBorder="1" applyAlignment="1" applyProtection="1">
      <alignment horizontal="right"/>
    </xf>
    <xf numFmtId="3" fontId="19" fillId="0" borderId="131" xfId="0" applyNumberFormat="1" applyFont="1" applyFill="1" applyBorder="1" applyAlignment="1" applyProtection="1">
      <alignment horizontal="right"/>
    </xf>
    <xf numFmtId="3" fontId="19" fillId="0" borderId="129" xfId="0" applyNumberFormat="1" applyFont="1" applyFill="1" applyBorder="1" applyAlignment="1" applyProtection="1">
      <alignment horizontal="right"/>
    </xf>
    <xf numFmtId="3" fontId="19" fillId="0" borderId="180" xfId="0" applyNumberFormat="1" applyFont="1" applyFill="1" applyBorder="1" applyAlignment="1" applyProtection="1">
      <alignment horizontal="right"/>
    </xf>
    <xf numFmtId="3" fontId="19" fillId="0" borderId="181" xfId="0" applyNumberFormat="1" applyFont="1" applyFill="1" applyBorder="1" applyAlignment="1" applyProtection="1">
      <alignment horizontal="right"/>
    </xf>
    <xf numFmtId="49" fontId="22" fillId="38" borderId="108" xfId="0" applyNumberFormat="1" applyFont="1" applyFill="1" applyBorder="1" applyAlignment="1" applyProtection="1">
      <alignment horizontal="left" wrapText="1"/>
    </xf>
    <xf numFmtId="3" fontId="19" fillId="2" borderId="161" xfId="0" applyNumberFormat="1" applyFont="1" applyFill="1" applyBorder="1" applyAlignment="1" applyProtection="1">
      <alignment horizontal="right"/>
    </xf>
    <xf numFmtId="3" fontId="19" fillId="2" borderId="160" xfId="0" applyNumberFormat="1" applyFont="1" applyFill="1" applyBorder="1" applyAlignment="1" applyProtection="1">
      <alignment horizontal="right"/>
    </xf>
    <xf numFmtId="166" fontId="19" fillId="2" borderId="131" xfId="0" applyNumberFormat="1" applyFont="1" applyFill="1" applyBorder="1" applyAlignment="1" applyProtection="1">
      <alignment horizontal="right"/>
    </xf>
    <xf numFmtId="166" fontId="19" fillId="2" borderId="129" xfId="0" applyNumberFormat="1" applyFont="1" applyFill="1" applyBorder="1" applyAlignment="1" applyProtection="1">
      <alignment horizontal="right"/>
    </xf>
    <xf numFmtId="3" fontId="19" fillId="2" borderId="134" xfId="0" applyNumberFormat="1" applyFont="1" applyFill="1" applyBorder="1" applyAlignment="1" applyProtection="1">
      <alignment horizontal="right"/>
    </xf>
    <xf numFmtId="3" fontId="19" fillId="2" borderId="132" xfId="0" applyNumberFormat="1" applyFont="1" applyFill="1" applyBorder="1" applyAlignment="1" applyProtection="1">
      <alignment horizontal="right"/>
    </xf>
    <xf numFmtId="0" fontId="19" fillId="2" borderId="11" xfId="0" applyFont="1" applyFill="1" applyBorder="1" applyAlignment="1" applyProtection="1">
      <alignment horizontal="left"/>
    </xf>
    <xf numFmtId="1" fontId="22" fillId="35" borderId="47" xfId="0" applyNumberFormat="1" applyFont="1" applyFill="1" applyBorder="1" applyAlignment="1" applyProtection="1">
      <alignment horizontal="right" wrapText="1"/>
    </xf>
    <xf numFmtId="1" fontId="19" fillId="35" borderId="131" xfId="0" applyNumberFormat="1" applyFont="1" applyFill="1" applyBorder="1" applyAlignment="1" applyProtection="1">
      <alignment horizontal="right"/>
    </xf>
    <xf numFmtId="1" fontId="19" fillId="35" borderId="129" xfId="0" applyNumberFormat="1" applyFont="1" applyFill="1" applyBorder="1" applyAlignment="1" applyProtection="1">
      <alignment horizontal="right"/>
    </xf>
    <xf numFmtId="0" fontId="19" fillId="35" borderId="15" xfId="0" applyFont="1" applyFill="1" applyBorder="1" applyAlignment="1" applyProtection="1">
      <alignment horizontal="left"/>
    </xf>
    <xf numFmtId="0" fontId="19" fillId="35" borderId="0" xfId="0" applyFont="1" applyFill="1" applyAlignment="1" applyProtection="1">
      <alignment horizontal="right"/>
    </xf>
    <xf numFmtId="0" fontId="19" fillId="35" borderId="0" xfId="0" applyFont="1" applyFill="1" applyAlignment="1" applyProtection="1">
      <alignment horizontal="left"/>
    </xf>
    <xf numFmtId="166" fontId="19" fillId="35" borderId="131" xfId="1" applyNumberFormat="1" applyFont="1" applyFill="1" applyBorder="1" applyAlignment="1" applyProtection="1">
      <alignment horizontal="right"/>
    </xf>
    <xf numFmtId="166" fontId="19" fillId="35" borderId="129" xfId="1" applyNumberFormat="1" applyFont="1" applyFill="1" applyBorder="1" applyAlignment="1" applyProtection="1">
      <alignment horizontal="right"/>
    </xf>
    <xf numFmtId="166" fontId="19" fillId="35" borderId="131" xfId="0" applyNumberFormat="1" applyFont="1" applyFill="1" applyBorder="1" applyAlignment="1" applyProtection="1">
      <alignment horizontal="right"/>
    </xf>
    <xf numFmtId="166" fontId="19" fillId="35" borderId="129" xfId="0" applyNumberFormat="1" applyFont="1" applyFill="1" applyBorder="1" applyAlignment="1" applyProtection="1">
      <alignment horizontal="right"/>
    </xf>
    <xf numFmtId="166" fontId="19" fillId="0" borderId="131" xfId="0" applyNumberFormat="1" applyFont="1" applyFill="1" applyBorder="1" applyAlignment="1" applyProtection="1">
      <alignment horizontal="right"/>
    </xf>
    <xf numFmtId="166" fontId="19" fillId="0" borderId="129" xfId="0" applyNumberFormat="1" applyFont="1" applyFill="1" applyBorder="1" applyAlignment="1" applyProtection="1">
      <alignment horizontal="right"/>
    </xf>
    <xf numFmtId="166" fontId="19" fillId="0" borderId="131" xfId="1" applyNumberFormat="1" applyFont="1" applyFill="1" applyBorder="1" applyAlignment="1" applyProtection="1">
      <alignment horizontal="right"/>
    </xf>
    <xf numFmtId="166" fontId="19" fillId="0" borderId="129" xfId="1" applyNumberFormat="1" applyFont="1" applyFill="1" applyBorder="1" applyAlignment="1" applyProtection="1">
      <alignment horizontal="right"/>
    </xf>
    <xf numFmtId="3" fontId="19" fillId="4" borderId="181" xfId="0" applyNumberFormat="1" applyFont="1" applyFill="1" applyBorder="1" applyAlignment="1" applyProtection="1">
      <alignment horizontal="right"/>
    </xf>
    <xf numFmtId="169" fontId="19" fillId="2" borderId="131" xfId="1" applyNumberFormat="1" applyFont="1" applyFill="1" applyBorder="1" applyAlignment="1" applyProtection="1">
      <alignment horizontal="right"/>
    </xf>
    <xf numFmtId="169" fontId="19" fillId="2" borderId="129" xfId="1" applyNumberFormat="1" applyFont="1" applyFill="1" applyBorder="1" applyAlignment="1" applyProtection="1">
      <alignment horizontal="right"/>
    </xf>
    <xf numFmtId="3" fontId="22" fillId="38" borderId="47" xfId="1" applyNumberFormat="1" applyFont="1" applyFill="1" applyBorder="1" applyAlignment="1" applyProtection="1">
      <alignment horizontal="right" wrapText="1"/>
    </xf>
    <xf numFmtId="3" fontId="19" fillId="4" borderId="181" xfId="1" applyNumberFormat="1" applyFont="1" applyFill="1" applyBorder="1" applyAlignment="1" applyProtection="1">
      <alignment horizontal="right"/>
    </xf>
    <xf numFmtId="3" fontId="19" fillId="2" borderId="131" xfId="1" applyNumberFormat="1" applyFont="1" applyFill="1" applyBorder="1" applyAlignment="1" applyProtection="1">
      <alignment horizontal="right"/>
    </xf>
    <xf numFmtId="3" fontId="19" fillId="2" borderId="129" xfId="1" applyNumberFormat="1" applyFont="1" applyFill="1" applyBorder="1" applyAlignment="1" applyProtection="1">
      <alignment horizontal="right"/>
    </xf>
    <xf numFmtId="3" fontId="19" fillId="4" borderId="182" xfId="0" applyNumberFormat="1" applyFont="1" applyFill="1" applyBorder="1" applyAlignment="1" applyProtection="1">
      <alignment horizontal="right"/>
    </xf>
    <xf numFmtId="166" fontId="19" fillId="2" borderId="161" xfId="0" applyNumberFormat="1" applyFont="1" applyFill="1" applyBorder="1" applyAlignment="1" applyProtection="1">
      <alignment horizontal="right"/>
    </xf>
    <xf numFmtId="166" fontId="19" fillId="2" borderId="160" xfId="0" applyNumberFormat="1" applyFont="1" applyFill="1" applyBorder="1" applyAlignment="1" applyProtection="1">
      <alignment horizontal="right"/>
    </xf>
    <xf numFmtId="166" fontId="22" fillId="38" borderId="47" xfId="0" applyNumberFormat="1" applyFont="1" applyFill="1" applyBorder="1" applyAlignment="1" applyProtection="1">
      <alignment horizontal="right" wrapText="1"/>
    </xf>
    <xf numFmtId="167" fontId="22" fillId="38" borderId="47" xfId="0" applyNumberFormat="1" applyFont="1" applyFill="1" applyBorder="1" applyAlignment="1" applyProtection="1">
      <alignment horizontal="right" wrapText="1"/>
    </xf>
    <xf numFmtId="167" fontId="19" fillId="2" borderId="131" xfId="0" applyNumberFormat="1" applyFont="1" applyFill="1" applyBorder="1" applyAlignment="1" applyProtection="1">
      <alignment horizontal="right"/>
    </xf>
    <xf numFmtId="167" fontId="19" fillId="2" borderId="129" xfId="0" applyNumberFormat="1" applyFont="1" applyFill="1" applyBorder="1" applyAlignment="1" applyProtection="1">
      <alignment horizontal="right"/>
    </xf>
    <xf numFmtId="167" fontId="19" fillId="2" borderId="134" xfId="0" applyNumberFormat="1" applyFont="1" applyFill="1" applyBorder="1" applyAlignment="1" applyProtection="1">
      <alignment horizontal="right"/>
    </xf>
    <xf numFmtId="167" fontId="19" fillId="2" borderId="132" xfId="0" applyNumberFormat="1" applyFont="1" applyFill="1" applyBorder="1" applyAlignment="1" applyProtection="1">
      <alignment horizontal="right"/>
    </xf>
    <xf numFmtId="166" fontId="19" fillId="4" borderId="180" xfId="0" applyNumberFormat="1" applyFont="1" applyFill="1" applyBorder="1" applyAlignment="1" applyProtection="1">
      <alignment horizontal="right"/>
    </xf>
    <xf numFmtId="166" fontId="19" fillId="0" borderId="181" xfId="0" applyNumberFormat="1" applyFont="1" applyFill="1" applyBorder="1" applyAlignment="1" applyProtection="1">
      <alignment horizontal="right"/>
    </xf>
    <xf numFmtId="166" fontId="19" fillId="2" borderId="181" xfId="0" applyNumberFormat="1" applyFont="1" applyFill="1" applyBorder="1" applyAlignment="1" applyProtection="1">
      <alignment horizontal="right"/>
    </xf>
    <xf numFmtId="166" fontId="19" fillId="35" borderId="181" xfId="0" applyNumberFormat="1" applyFont="1" applyFill="1" applyBorder="1" applyAlignment="1" applyProtection="1">
      <alignment horizontal="right"/>
    </xf>
    <xf numFmtId="166" fontId="19" fillId="0" borderId="181" xfId="1" applyNumberFormat="1" applyFont="1" applyFill="1" applyBorder="1" applyAlignment="1" applyProtection="1">
      <alignment horizontal="right"/>
    </xf>
    <xf numFmtId="1" fontId="19" fillId="35" borderId="181" xfId="0" applyNumberFormat="1" applyFont="1" applyFill="1" applyBorder="1" applyAlignment="1" applyProtection="1">
      <alignment horizontal="right"/>
    </xf>
    <xf numFmtId="166" fontId="19" fillId="35" borderId="181" xfId="1" applyNumberFormat="1" applyFont="1" applyFill="1" applyBorder="1" applyAlignment="1" applyProtection="1">
      <alignment horizontal="right"/>
    </xf>
    <xf numFmtId="169" fontId="19" fillId="4" borderId="181" xfId="1" applyNumberFormat="1" applyFont="1" applyFill="1" applyBorder="1" applyAlignment="1" applyProtection="1">
      <alignment horizontal="right"/>
    </xf>
    <xf numFmtId="3" fontId="19" fillId="2" borderId="181" xfId="0" applyNumberFormat="1" applyFont="1" applyFill="1" applyBorder="1" applyAlignment="1" applyProtection="1">
      <alignment horizontal="right"/>
    </xf>
    <xf numFmtId="169" fontId="19" fillId="2" borderId="181" xfId="1" applyNumberFormat="1" applyFont="1" applyFill="1" applyBorder="1" applyAlignment="1" applyProtection="1">
      <alignment horizontal="right"/>
    </xf>
    <xf numFmtId="3" fontId="19" fillId="2" borderId="182" xfId="0" applyNumberFormat="1" applyFont="1" applyFill="1" applyBorder="1" applyAlignment="1" applyProtection="1">
      <alignment horizontal="right"/>
    </xf>
    <xf numFmtId="3" fontId="19" fillId="2" borderId="180" xfId="0" applyNumberFormat="1" applyFont="1" applyFill="1" applyBorder="1" applyAlignment="1" applyProtection="1">
      <alignment horizontal="right"/>
    </xf>
    <xf numFmtId="167" fontId="19" fillId="2" borderId="181" xfId="0" applyNumberFormat="1" applyFont="1" applyFill="1" applyBorder="1" applyAlignment="1" applyProtection="1">
      <alignment horizontal="right"/>
    </xf>
    <xf numFmtId="167" fontId="19" fillId="2" borderId="182" xfId="0" applyNumberFormat="1" applyFont="1" applyFill="1" applyBorder="1" applyAlignment="1" applyProtection="1">
      <alignment horizontal="right"/>
    </xf>
    <xf numFmtId="169" fontId="22" fillId="38" borderId="47" xfId="1" applyNumberFormat="1" applyFont="1" applyFill="1" applyBorder="1" applyAlignment="1" applyProtection="1">
      <alignment horizontal="right" wrapText="1"/>
    </xf>
    <xf numFmtId="0" fontId="44" fillId="34" borderId="183" xfId="0" applyFont="1" applyFill="1" applyBorder="1" applyAlignment="1">
      <alignment wrapText="1"/>
    </xf>
    <xf numFmtId="0" fontId="24" fillId="35" borderId="155" xfId="0" applyFont="1" applyFill="1" applyBorder="1" applyAlignment="1" applyProtection="1">
      <alignment vertical="top" wrapText="1"/>
    </xf>
    <xf numFmtId="0" fontId="19" fillId="35" borderId="0" xfId="0" applyFont="1" applyFill="1" applyAlignment="1">
      <alignment vertical="top" wrapText="1"/>
    </xf>
    <xf numFmtId="0" fontId="76" fillId="36" borderId="76" xfId="0" applyFont="1" applyFill="1" applyBorder="1" applyAlignment="1" applyProtection="1">
      <alignment horizontal="left" vertical="top" wrapText="1"/>
    </xf>
    <xf numFmtId="0" fontId="76" fillId="32" borderId="75" xfId="0" applyFont="1" applyFill="1" applyBorder="1" applyAlignment="1" applyProtection="1">
      <alignment horizontal="left" vertical="top" wrapText="1"/>
    </xf>
    <xf numFmtId="0" fontId="76" fillId="32" borderId="76" xfId="0" applyFont="1" applyFill="1" applyBorder="1" applyAlignment="1" applyProtection="1">
      <alignment horizontal="left" vertical="top" wrapText="1"/>
    </xf>
    <xf numFmtId="0" fontId="76" fillId="32" borderId="77" xfId="0" applyFont="1" applyFill="1" applyBorder="1" applyAlignment="1" applyProtection="1">
      <alignment horizontal="left" vertical="top" wrapText="1"/>
    </xf>
    <xf numFmtId="0" fontId="76" fillId="36" borderId="139" xfId="0" applyFont="1" applyFill="1" applyBorder="1" applyAlignment="1" applyProtection="1">
      <alignment horizontal="left" vertical="top" wrapText="1"/>
    </xf>
    <xf numFmtId="0" fontId="76" fillId="36" borderId="137" xfId="0" applyFont="1" applyFill="1" applyBorder="1" applyAlignment="1" applyProtection="1">
      <alignment horizontal="left" vertical="top" wrapText="1"/>
    </xf>
    <xf numFmtId="0" fontId="76" fillId="36" borderId="135" xfId="0" applyFont="1" applyFill="1" applyBorder="1" applyAlignment="1" applyProtection="1">
      <alignment horizontal="left" vertical="top" wrapText="1"/>
    </xf>
    <xf numFmtId="0" fontId="76" fillId="35" borderId="141" xfId="0" applyFont="1" applyFill="1" applyBorder="1" applyAlignment="1" applyProtection="1">
      <alignment horizontal="left" vertical="top" wrapText="1"/>
    </xf>
    <xf numFmtId="0" fontId="76" fillId="36" borderId="141" xfId="0" applyFont="1" applyFill="1" applyBorder="1" applyAlignment="1" applyProtection="1">
      <alignment horizontal="left" vertical="top" wrapText="1"/>
    </xf>
    <xf numFmtId="0" fontId="76" fillId="36" borderId="143" xfId="0" applyFont="1" applyFill="1" applyBorder="1" applyAlignment="1" applyProtection="1">
      <alignment horizontal="left" vertical="top" wrapText="1"/>
    </xf>
    <xf numFmtId="3" fontId="19" fillId="32" borderId="157" xfId="0" applyNumberFormat="1" applyFont="1" applyFill="1" applyBorder="1" applyAlignment="1">
      <alignment horizontal="right" vertical="top" wrapText="1"/>
    </xf>
    <xf numFmtId="0" fontId="20" fillId="35" borderId="0" xfId="0" applyFont="1" applyFill="1" applyAlignment="1">
      <alignment horizontal="center" vertical="top" wrapText="1"/>
    </xf>
    <xf numFmtId="0" fontId="20" fillId="35" borderId="0" xfId="0" applyFont="1" applyFill="1" applyAlignment="1">
      <alignment horizontal="center" vertical="top"/>
    </xf>
    <xf numFmtId="0" fontId="24" fillId="33" borderId="97" xfId="0" applyFont="1" applyFill="1" applyBorder="1" applyAlignment="1" applyProtection="1">
      <alignment horizontal="left" vertical="top"/>
    </xf>
    <xf numFmtId="0" fontId="24" fillId="33" borderId="98" xfId="0" applyFont="1" applyFill="1" applyBorder="1" applyAlignment="1" applyProtection="1">
      <alignment horizontal="left" vertical="top"/>
    </xf>
    <xf numFmtId="0" fontId="76" fillId="33" borderId="145" xfId="0" applyFont="1" applyFill="1" applyBorder="1" applyAlignment="1" applyProtection="1">
      <alignment horizontal="left" vertical="top"/>
    </xf>
    <xf numFmtId="0" fontId="76" fillId="33" borderId="146" xfId="0" applyFont="1" applyFill="1" applyBorder="1" applyAlignment="1" applyProtection="1">
      <alignment horizontal="left" vertical="top"/>
    </xf>
    <xf numFmtId="0" fontId="76" fillId="33" borderId="147" xfId="0" applyFont="1" applyFill="1" applyBorder="1" applyAlignment="1" applyProtection="1">
      <alignment horizontal="left" vertical="top"/>
    </xf>
    <xf numFmtId="0" fontId="76" fillId="33" borderId="148" xfId="0" applyFont="1" applyFill="1" applyBorder="1" applyAlignment="1" applyProtection="1">
      <alignment horizontal="left" vertical="top"/>
    </xf>
    <xf numFmtId="0" fontId="24" fillId="36" borderId="149" xfId="0" applyFont="1" applyFill="1" applyBorder="1" applyAlignment="1" applyProtection="1">
      <alignment horizontal="left" vertical="top"/>
    </xf>
    <xf numFmtId="0" fontId="24" fillId="36" borderId="150" xfId="0" applyFont="1" applyFill="1" applyBorder="1" applyAlignment="1" applyProtection="1">
      <alignment horizontal="left" vertical="top"/>
    </xf>
    <xf numFmtId="0" fontId="24" fillId="36" borderId="151" xfId="0" applyFont="1" applyFill="1" applyBorder="1" applyAlignment="1" applyProtection="1">
      <alignment horizontal="left" vertical="top"/>
    </xf>
    <xf numFmtId="0" fontId="24" fillId="35" borderId="16" xfId="0" applyFont="1" applyFill="1" applyBorder="1" applyAlignment="1" applyProtection="1">
      <alignment vertical="top"/>
    </xf>
    <xf numFmtId="0" fontId="24" fillId="36" borderId="152" xfId="0" applyFont="1" applyFill="1" applyBorder="1" applyAlignment="1" applyProtection="1">
      <alignment horizontal="left" vertical="top"/>
    </xf>
    <xf numFmtId="0" fontId="24" fillId="36" borderId="153" xfId="0" applyFont="1" applyFill="1" applyBorder="1" applyAlignment="1" applyProtection="1">
      <alignment horizontal="left" vertical="top"/>
    </xf>
    <xf numFmtId="0" fontId="24" fillId="36" borderId="98" xfId="0" applyFont="1" applyFill="1" applyBorder="1" applyAlignment="1" applyProtection="1">
      <alignment horizontal="left" vertical="top"/>
    </xf>
    <xf numFmtId="0" fontId="24" fillId="36" borderId="154" xfId="0" applyFont="1" applyFill="1" applyBorder="1" applyAlignment="1" applyProtection="1">
      <alignment horizontal="left" vertical="top"/>
    </xf>
    <xf numFmtId="0" fontId="24" fillId="36" borderId="151" xfId="0" applyFont="1" applyFill="1" applyBorder="1" applyAlignment="1">
      <alignment vertical="top"/>
    </xf>
    <xf numFmtId="0" fontId="24" fillId="36" borderId="155" xfId="0" applyFont="1" applyFill="1" applyBorder="1" applyAlignment="1">
      <alignment vertical="top"/>
    </xf>
    <xf numFmtId="0" fontId="24" fillId="36" borderId="150" xfId="0" applyFont="1" applyFill="1" applyBorder="1" applyAlignment="1">
      <alignment vertical="top"/>
    </xf>
    <xf numFmtId="0" fontId="24" fillId="36" borderId="98" xfId="0" applyFont="1" applyFill="1" applyBorder="1" applyAlignment="1">
      <alignment vertical="top"/>
    </xf>
    <xf numFmtId="0" fontId="24" fillId="36" borderId="156" xfId="0" applyFont="1" applyFill="1" applyBorder="1" applyAlignment="1">
      <alignment vertical="top"/>
    </xf>
    <xf numFmtId="0" fontId="24" fillId="32" borderId="75" xfId="0" applyFont="1" applyFill="1" applyBorder="1" applyAlignment="1" applyProtection="1">
      <alignment vertical="top"/>
    </xf>
    <xf numFmtId="0" fontId="24" fillId="32" borderId="76" xfId="0" applyFont="1" applyFill="1" applyBorder="1" applyAlignment="1" applyProtection="1">
      <alignment vertical="top"/>
    </xf>
    <xf numFmtId="0" fontId="24" fillId="32" borderId="76" xfId="0" applyFont="1" applyFill="1" applyBorder="1" applyAlignment="1">
      <alignment vertical="top"/>
    </xf>
    <xf numFmtId="0" fontId="24" fillId="32" borderId="77" xfId="0" applyFont="1" applyFill="1" applyBorder="1" applyAlignment="1">
      <alignment vertical="top"/>
    </xf>
    <xf numFmtId="0" fontId="19" fillId="0" borderId="0" xfId="0" applyFont="1" applyFill="1" applyAlignment="1">
      <alignment vertical="top"/>
    </xf>
    <xf numFmtId="0" fontId="44" fillId="35" borderId="20" xfId="0" applyFont="1" applyFill="1" applyBorder="1" applyAlignment="1"/>
    <xf numFmtId="49" fontId="101" fillId="35" borderId="21" xfId="0" applyNumberFormat="1" applyFont="1" applyFill="1" applyBorder="1" applyAlignment="1">
      <alignment wrapText="1"/>
    </xf>
    <xf numFmtId="3" fontId="22" fillId="38" borderId="10" xfId="0" applyNumberFormat="1" applyFont="1" applyFill="1" applyBorder="1" applyAlignment="1" applyProtection="1">
      <alignment horizontal="right" wrapText="1"/>
    </xf>
    <xf numFmtId="3" fontId="19" fillId="2" borderId="13" xfId="0" applyNumberFormat="1" applyFont="1" applyFill="1" applyBorder="1" applyAlignment="1" applyProtection="1">
      <alignment horizontal="right"/>
    </xf>
    <xf numFmtId="3" fontId="22" fillId="38" borderId="31" xfId="0" applyNumberFormat="1" applyFont="1" applyFill="1" applyBorder="1" applyAlignment="1" applyProtection="1">
      <alignment horizontal="right" wrapText="1"/>
    </xf>
    <xf numFmtId="0" fontId="105" fillId="0" borderId="0" xfId="0" applyFont="1"/>
    <xf numFmtId="166" fontId="105" fillId="0" borderId="0" xfId="0" applyNumberFormat="1" applyFont="1" applyAlignment="1">
      <alignment horizontal="right"/>
    </xf>
    <xf numFmtId="17" fontId="105" fillId="0" borderId="0" xfId="0" quotePrefix="1" applyNumberFormat="1" applyFont="1"/>
    <xf numFmtId="0" fontId="105" fillId="0" borderId="0" xfId="0" quotePrefix="1" applyFont="1"/>
    <xf numFmtId="3" fontId="105" fillId="0" borderId="0" xfId="0" applyNumberFormat="1" applyFont="1" applyAlignment="1">
      <alignment horizontal="right"/>
    </xf>
    <xf numFmtId="3" fontId="105" fillId="0" borderId="0" xfId="0" applyNumberFormat="1" applyFont="1"/>
    <xf numFmtId="9" fontId="105" fillId="0" borderId="0" xfId="1" applyFont="1"/>
    <xf numFmtId="3" fontId="19" fillId="33" borderId="157" xfId="0" applyNumberFormat="1" applyFont="1" applyFill="1" applyBorder="1" applyAlignment="1">
      <alignment horizontal="right" vertical="top" wrapText="1"/>
    </xf>
    <xf numFmtId="0" fontId="108" fillId="2" borderId="0" xfId="0" applyFont="1" applyFill="1" applyBorder="1" applyAlignment="1">
      <alignment horizontal="center"/>
    </xf>
    <xf numFmtId="0" fontId="106" fillId="2" borderId="1" xfId="0" applyFont="1" applyFill="1" applyBorder="1"/>
    <xf numFmtId="0" fontId="107" fillId="2" borderId="1" xfId="0" applyFont="1" applyFill="1" applyBorder="1" applyAlignment="1"/>
    <xf numFmtId="0" fontId="108" fillId="2" borderId="1" xfId="0" applyFont="1" applyFill="1" applyBorder="1" applyAlignment="1">
      <alignment horizontal="center"/>
    </xf>
    <xf numFmtId="0" fontId="0" fillId="2" borderId="1" xfId="0" applyFill="1" applyBorder="1"/>
    <xf numFmtId="0" fontId="109" fillId="2" borderId="0" xfId="0" applyFont="1" applyFill="1" applyBorder="1"/>
    <xf numFmtId="0" fontId="109" fillId="0" borderId="0" xfId="0" applyFont="1"/>
    <xf numFmtId="9" fontId="109" fillId="0" borderId="0" xfId="1" applyFont="1" applyAlignment="1">
      <alignment horizontal="right"/>
    </xf>
    <xf numFmtId="0" fontId="105" fillId="2" borderId="0" xfId="0" applyFont="1" applyFill="1" applyBorder="1"/>
    <xf numFmtId="3" fontId="109" fillId="0" borderId="0" xfId="0" applyNumberFormat="1" applyFont="1" applyAlignment="1">
      <alignment horizontal="right"/>
    </xf>
    <xf numFmtId="0" fontId="76" fillId="6" borderId="159" xfId="0" applyFont="1" applyFill="1" applyBorder="1" applyAlignment="1">
      <alignment horizontal="left" vertical="center" wrapText="1"/>
    </xf>
    <xf numFmtId="9" fontId="109" fillId="2" borderId="0" xfId="0" applyNumberFormat="1" applyFont="1" applyFill="1" applyBorder="1"/>
    <xf numFmtId="0" fontId="76" fillId="35" borderId="76" xfId="0" applyFont="1" applyFill="1" applyBorder="1" applyAlignment="1" applyProtection="1">
      <alignment horizontal="left" vertical="top" wrapText="1"/>
    </xf>
    <xf numFmtId="3" fontId="19" fillId="35" borderId="157" xfId="0" applyNumberFormat="1" applyFont="1" applyFill="1" applyBorder="1" applyAlignment="1">
      <alignment horizontal="right" vertical="top" wrapText="1"/>
    </xf>
    <xf numFmtId="3" fontId="19" fillId="36" borderId="140" xfId="0" applyNumberFormat="1" applyFont="1" applyFill="1" applyBorder="1" applyAlignment="1">
      <alignment horizontal="right" vertical="top" wrapText="1"/>
    </xf>
    <xf numFmtId="3" fontId="19" fillId="35" borderId="142" xfId="0" applyNumberFormat="1" applyFont="1" applyFill="1" applyBorder="1" applyAlignment="1">
      <alignment horizontal="right" vertical="top" wrapText="1"/>
    </xf>
    <xf numFmtId="9" fontId="22" fillId="38" borderId="47" xfId="1" applyFont="1" applyFill="1" applyBorder="1" applyAlignment="1" applyProtection="1">
      <alignment horizontal="right" wrapText="1"/>
    </xf>
    <xf numFmtId="9" fontId="19" fillId="36" borderId="157" xfId="1" applyFont="1" applyFill="1" applyBorder="1" applyAlignment="1">
      <alignment horizontal="right" vertical="top" wrapText="1"/>
    </xf>
    <xf numFmtId="9" fontId="19" fillId="32" borderId="157" xfId="1" applyFont="1" applyFill="1" applyBorder="1" applyAlignment="1">
      <alignment horizontal="right" vertical="top" wrapText="1"/>
    </xf>
    <xf numFmtId="9" fontId="19" fillId="32" borderId="71" xfId="1" applyFont="1" applyFill="1" applyBorder="1" applyAlignment="1">
      <alignment horizontal="right" vertical="top" wrapText="1"/>
    </xf>
    <xf numFmtId="0" fontId="82" fillId="35" borderId="0" xfId="0" applyFont="1" applyFill="1" applyBorder="1" applyAlignment="1">
      <alignment horizontal="center" wrapText="1"/>
    </xf>
    <xf numFmtId="0" fontId="45" fillId="35" borderId="21" xfId="0" applyFont="1" applyFill="1" applyBorder="1" applyAlignment="1">
      <alignment horizontal="center" wrapText="1"/>
    </xf>
    <xf numFmtId="0" fontId="45" fillId="35" borderId="13" xfId="0" applyFont="1" applyFill="1" applyBorder="1" applyAlignment="1">
      <alignment horizontal="center" wrapText="1"/>
    </xf>
    <xf numFmtId="9" fontId="76" fillId="35" borderId="14" xfId="1" applyFont="1" applyFill="1" applyBorder="1" applyAlignment="1">
      <alignment horizontal="center" vertical="center" wrapText="1"/>
    </xf>
    <xf numFmtId="9" fontId="76" fillId="35" borderId="160" xfId="1" applyFont="1" applyFill="1" applyBorder="1" applyAlignment="1">
      <alignment horizontal="center" vertical="center" wrapText="1"/>
    </xf>
    <xf numFmtId="9" fontId="109" fillId="0" borderId="0" xfId="0" applyNumberFormat="1" applyFont="1"/>
    <xf numFmtId="0" fontId="45" fillId="31" borderId="13" xfId="0" applyFont="1" applyFill="1" applyBorder="1" applyAlignment="1">
      <alignment horizontal="center" wrapText="1"/>
    </xf>
    <xf numFmtId="9" fontId="22" fillId="6" borderId="82" xfId="1" applyFont="1" applyFill="1" applyBorder="1" applyAlignment="1">
      <alignment horizontal="center" vertical="center" wrapText="1"/>
    </xf>
    <xf numFmtId="9" fontId="76" fillId="35" borderId="129" xfId="1" applyFont="1" applyFill="1" applyBorder="1" applyAlignment="1">
      <alignment horizontal="center" vertical="center" wrapText="1"/>
    </xf>
    <xf numFmtId="9" fontId="76" fillId="35" borderId="190" xfId="1" applyFont="1" applyFill="1" applyBorder="1" applyAlignment="1">
      <alignment horizontal="center" vertical="center" wrapText="1"/>
    </xf>
    <xf numFmtId="9" fontId="76" fillId="7" borderId="31" xfId="1" applyFont="1" applyFill="1" applyBorder="1" applyAlignment="1">
      <alignment horizontal="center" vertical="center" wrapText="1"/>
    </xf>
    <xf numFmtId="9" fontId="76" fillId="7" borderId="22" xfId="1" applyFont="1" applyFill="1" applyBorder="1" applyAlignment="1">
      <alignment horizontal="center" vertical="center" wrapText="1"/>
    </xf>
    <xf numFmtId="9" fontId="76" fillId="7" borderId="21" xfId="1" applyFont="1" applyFill="1" applyBorder="1" applyAlignment="1">
      <alignment horizontal="center" vertical="center" wrapText="1"/>
    </xf>
    <xf numFmtId="0" fontId="22" fillId="0" borderId="0" xfId="0" applyFont="1" applyAlignment="1">
      <alignment vertical="top" wrapText="1"/>
    </xf>
    <xf numFmtId="0" fontId="22" fillId="35" borderId="0" xfId="0" applyFont="1" applyFill="1" applyAlignment="1">
      <alignment vertical="top" wrapText="1"/>
    </xf>
    <xf numFmtId="0" fontId="109" fillId="2" borderId="0" xfId="0" applyFont="1" applyFill="1" applyBorder="1" applyAlignment="1">
      <alignment vertical="center"/>
    </xf>
    <xf numFmtId="0" fontId="109" fillId="0" borderId="0" xfId="0" applyFont="1" applyAlignment="1">
      <alignment vertical="center"/>
    </xf>
    <xf numFmtId="0" fontId="76" fillId="6" borderId="118" xfId="0" applyFont="1" applyFill="1" applyBorder="1" applyAlignment="1">
      <alignment horizontal="left" vertical="center" wrapText="1"/>
    </xf>
    <xf numFmtId="0" fontId="45" fillId="7" borderId="20" xfId="0" applyFont="1" applyFill="1" applyBorder="1" applyAlignment="1">
      <alignment horizontal="center" wrapText="1"/>
    </xf>
    <xf numFmtId="0" fontId="76" fillId="6" borderId="75" xfId="0" applyFont="1" applyFill="1" applyBorder="1" applyAlignment="1">
      <alignment horizontal="left" vertical="center" wrapText="1"/>
    </xf>
    <xf numFmtId="0" fontId="76" fillId="6" borderId="76" xfId="0" applyFont="1" applyFill="1" applyBorder="1" applyAlignment="1">
      <alignment horizontal="left" vertical="center" wrapText="1"/>
    </xf>
    <xf numFmtId="0" fontId="45" fillId="31" borderId="20" xfId="0" applyFont="1" applyFill="1" applyBorder="1" applyAlignment="1">
      <alignment horizontal="center" wrapText="1"/>
    </xf>
    <xf numFmtId="0" fontId="20" fillId="0" borderId="0" xfId="0" applyFont="1" applyAlignment="1">
      <alignment horizontal="center" vertical="top" wrapText="1"/>
    </xf>
    <xf numFmtId="0" fontId="90" fillId="34" borderId="12" xfId="0" applyFont="1" applyFill="1" applyBorder="1" applyAlignment="1">
      <alignment horizontal="center" vertical="center" wrapText="1"/>
    </xf>
    <xf numFmtId="0" fontId="45" fillId="34" borderId="12" xfId="0" applyFont="1" applyFill="1" applyBorder="1" applyAlignment="1">
      <alignment horizontal="center" vertical="top" wrapText="1"/>
    </xf>
    <xf numFmtId="9" fontId="92" fillId="0" borderId="11" xfId="1" applyFont="1" applyFill="1" applyBorder="1" applyAlignment="1">
      <alignment horizontal="center" vertical="center" wrapText="1"/>
    </xf>
    <xf numFmtId="9" fontId="92" fillId="0" borderId="115" xfId="1" applyFont="1" applyFill="1" applyBorder="1" applyAlignment="1">
      <alignment horizontal="center" vertical="center" wrapText="1"/>
    </xf>
    <xf numFmtId="9" fontId="92" fillId="0" borderId="118" xfId="1" applyFont="1" applyFill="1" applyBorder="1" applyAlignment="1">
      <alignment horizontal="center" vertical="center" wrapText="1"/>
    </xf>
    <xf numFmtId="9" fontId="92" fillId="0" borderId="15" xfId="1" applyFont="1" applyFill="1" applyBorder="1" applyAlignment="1">
      <alignment horizontal="center" vertical="center" wrapText="1"/>
    </xf>
    <xf numFmtId="9" fontId="92" fillId="0" borderId="76" xfId="1" applyFont="1" applyFill="1" applyBorder="1" applyAlignment="1">
      <alignment horizontal="center" vertical="center" wrapText="1"/>
    </xf>
    <xf numFmtId="9" fontId="92" fillId="0" borderId="6" xfId="1" applyFont="1" applyFill="1" applyBorder="1" applyAlignment="1">
      <alignment horizontal="center" vertical="center" wrapText="1"/>
    </xf>
    <xf numFmtId="9" fontId="92" fillId="0" borderId="77" xfId="1" applyFont="1" applyFill="1" applyBorder="1" applyAlignment="1">
      <alignment horizontal="center" vertical="center" wrapText="1"/>
    </xf>
    <xf numFmtId="9" fontId="92" fillId="0" borderId="75" xfId="1" applyFont="1" applyFill="1" applyBorder="1" applyAlignment="1">
      <alignment horizontal="center" vertical="center" wrapText="1"/>
    </xf>
    <xf numFmtId="9" fontId="92" fillId="0" borderId="10" xfId="1" applyFont="1" applyFill="1" applyBorder="1" applyAlignment="1">
      <alignment horizontal="center" vertical="center" wrapText="1"/>
    </xf>
    <xf numFmtId="0" fontId="0" fillId="2" borderId="0" xfId="0" applyFill="1"/>
    <xf numFmtId="0" fontId="109" fillId="0" borderId="0" xfId="0" applyFont="1" applyFill="1"/>
    <xf numFmtId="3" fontId="19" fillId="2" borderId="74" xfId="11" applyNumberFormat="1" applyFont="1" applyFill="1" applyBorder="1" applyAlignment="1" applyProtection="1">
      <alignment vertical="top" wrapText="1"/>
      <protection locked="0"/>
    </xf>
    <xf numFmtId="3" fontId="24" fillId="33" borderId="97" xfId="0" applyNumberFormat="1" applyFont="1" applyFill="1" applyBorder="1" applyAlignment="1" applyProtection="1">
      <alignment horizontal="right" vertical="top" wrapText="1"/>
      <protection locked="0"/>
    </xf>
    <xf numFmtId="0" fontId="19" fillId="0" borderId="73" xfId="0" applyFont="1" applyBorder="1" applyAlignment="1" applyProtection="1">
      <alignment vertical="top" wrapText="1"/>
      <protection locked="0"/>
    </xf>
    <xf numFmtId="0" fontId="19" fillId="0" borderId="78" xfId="0" applyFont="1" applyBorder="1" applyAlignment="1" applyProtection="1">
      <alignment vertical="top" wrapText="1"/>
      <protection locked="0"/>
    </xf>
    <xf numFmtId="0" fontId="19" fillId="0" borderId="74" xfId="0" applyFont="1" applyBorder="1" applyAlignment="1" applyProtection="1">
      <alignment vertical="top" wrapText="1"/>
      <protection locked="0"/>
    </xf>
    <xf numFmtId="3" fontId="24" fillId="33" borderId="98" xfId="0" applyNumberFormat="1" applyFont="1" applyFill="1" applyBorder="1" applyAlignment="1" applyProtection="1">
      <alignment horizontal="right" vertical="top" wrapText="1"/>
      <protection locked="0"/>
    </xf>
    <xf numFmtId="0" fontId="19" fillId="0" borderId="69"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19" fillId="0" borderId="70" xfId="0" applyFont="1" applyBorder="1" applyAlignment="1" applyProtection="1">
      <alignment vertical="top" wrapText="1"/>
      <protection locked="0"/>
    </xf>
    <xf numFmtId="3" fontId="19" fillId="2" borderId="168" xfId="0" applyNumberFormat="1" applyFont="1" applyFill="1" applyBorder="1" applyAlignment="1" applyProtection="1">
      <alignment vertical="top" wrapText="1"/>
      <protection locked="0"/>
    </xf>
    <xf numFmtId="3" fontId="76" fillId="33" borderId="145" xfId="0" applyNumberFormat="1" applyFont="1" applyFill="1" applyBorder="1" applyAlignment="1" applyProtection="1">
      <alignment horizontal="right" vertical="top" wrapText="1"/>
      <protection locked="0"/>
    </xf>
    <xf numFmtId="0" fontId="19" fillId="0" borderId="169" xfId="0" applyFont="1" applyBorder="1" applyAlignment="1" applyProtection="1">
      <alignment vertical="top" wrapText="1"/>
      <protection locked="0"/>
    </xf>
    <xf numFmtId="0" fontId="19" fillId="0" borderId="170" xfId="0" applyFont="1" applyBorder="1" applyAlignment="1" applyProtection="1">
      <alignment vertical="top" wrapText="1"/>
      <protection locked="0"/>
    </xf>
    <xf numFmtId="0" fontId="19" fillId="0" borderId="168" xfId="0" applyFont="1" applyBorder="1" applyAlignment="1" applyProtection="1">
      <alignment vertical="top" wrapText="1"/>
      <protection locked="0"/>
    </xf>
    <xf numFmtId="3" fontId="19" fillId="2" borderId="171" xfId="0" applyNumberFormat="1" applyFont="1" applyFill="1" applyBorder="1" applyAlignment="1" applyProtection="1">
      <alignment vertical="top" wrapText="1"/>
      <protection locked="0"/>
    </xf>
    <xf numFmtId="3" fontId="76" fillId="33" borderId="146" xfId="0" applyNumberFormat="1" applyFont="1" applyFill="1" applyBorder="1" applyAlignment="1" applyProtection="1">
      <alignment horizontal="right" vertical="top" wrapText="1"/>
      <protection locked="0"/>
    </xf>
    <xf numFmtId="0" fontId="19" fillId="0" borderId="172" xfId="0" applyFont="1" applyBorder="1" applyAlignment="1" applyProtection="1">
      <alignment vertical="top" wrapText="1"/>
      <protection locked="0"/>
    </xf>
    <xf numFmtId="0" fontId="19" fillId="0" borderId="173" xfId="0" applyFont="1" applyBorder="1" applyAlignment="1" applyProtection="1">
      <alignment vertical="top" wrapText="1"/>
      <protection locked="0"/>
    </xf>
    <xf numFmtId="0" fontId="19" fillId="0" borderId="171" xfId="0" applyFont="1" applyBorder="1" applyAlignment="1" applyProtection="1">
      <alignment vertical="top" wrapText="1"/>
      <protection locked="0"/>
    </xf>
    <xf numFmtId="3" fontId="19" fillId="2" borderId="165" xfId="0" applyNumberFormat="1" applyFont="1" applyFill="1" applyBorder="1" applyAlignment="1" applyProtection="1">
      <alignment vertical="top" wrapText="1"/>
      <protection locked="0"/>
    </xf>
    <xf numFmtId="3" fontId="76" fillId="33" borderId="147" xfId="0" applyNumberFormat="1" applyFont="1" applyFill="1" applyBorder="1" applyAlignment="1" applyProtection="1">
      <alignment horizontal="right" vertical="top" wrapText="1"/>
      <protection locked="0"/>
    </xf>
    <xf numFmtId="0" fontId="19" fillId="0" borderId="166" xfId="0" applyFont="1" applyBorder="1" applyAlignment="1" applyProtection="1">
      <alignment vertical="top" wrapText="1"/>
      <protection locked="0"/>
    </xf>
    <xf numFmtId="0" fontId="19" fillId="0" borderId="167" xfId="0" applyFont="1" applyBorder="1" applyAlignment="1" applyProtection="1">
      <alignment vertical="top" wrapText="1"/>
      <protection locked="0"/>
    </xf>
    <xf numFmtId="0" fontId="19" fillId="0" borderId="165" xfId="0" applyFont="1" applyBorder="1" applyAlignment="1" applyProtection="1">
      <alignment vertical="top" wrapText="1"/>
      <protection locked="0"/>
    </xf>
    <xf numFmtId="3" fontId="19" fillId="2" borderId="174" xfId="0" applyNumberFormat="1" applyFont="1" applyFill="1" applyBorder="1" applyAlignment="1" applyProtection="1">
      <alignment vertical="top" wrapText="1"/>
      <protection locked="0"/>
    </xf>
    <xf numFmtId="3" fontId="76" fillId="33" borderId="148" xfId="0" applyNumberFormat="1" applyFont="1" applyFill="1" applyBorder="1" applyAlignment="1" applyProtection="1">
      <alignment horizontal="right" vertical="top" wrapText="1"/>
      <protection locked="0"/>
    </xf>
    <xf numFmtId="0" fontId="19" fillId="0" borderId="178" xfId="0" applyFont="1" applyBorder="1" applyAlignment="1" applyProtection="1">
      <alignment vertical="top" wrapText="1"/>
      <protection locked="0"/>
    </xf>
    <xf numFmtId="0" fontId="19" fillId="0" borderId="179" xfId="0" applyFont="1" applyBorder="1" applyAlignment="1" applyProtection="1">
      <alignment vertical="top" wrapText="1"/>
      <protection locked="0"/>
    </xf>
    <xf numFmtId="0" fontId="19" fillId="0" borderId="174" xfId="0" applyFont="1" applyBorder="1" applyAlignment="1" applyProtection="1">
      <alignment vertical="top" wrapText="1"/>
      <protection locked="0"/>
    </xf>
    <xf numFmtId="167" fontId="22" fillId="2" borderId="162" xfId="0" applyNumberFormat="1" applyFont="1" applyFill="1" applyBorder="1" applyAlignment="1" applyProtection="1">
      <alignment vertical="top" wrapText="1"/>
      <protection locked="0"/>
    </xf>
    <xf numFmtId="167" fontId="24" fillId="36" borderId="149" xfId="0" applyNumberFormat="1" applyFont="1" applyFill="1" applyBorder="1" applyAlignment="1" applyProtection="1">
      <alignment horizontal="right" vertical="top" wrapText="1"/>
      <protection locked="0"/>
    </xf>
    <xf numFmtId="0" fontId="19" fillId="0" borderId="163" xfId="0" applyFont="1" applyBorder="1" applyAlignment="1" applyProtection="1">
      <alignment vertical="top" wrapText="1"/>
      <protection locked="0"/>
    </xf>
    <xf numFmtId="0" fontId="19" fillId="0" borderId="164" xfId="0" applyFont="1" applyBorder="1" applyAlignment="1" applyProtection="1">
      <alignment vertical="top" wrapText="1"/>
      <protection locked="0"/>
    </xf>
    <xf numFmtId="0" fontId="19" fillId="0" borderId="162" xfId="0" applyFont="1" applyBorder="1" applyAlignment="1" applyProtection="1">
      <alignment vertical="top" wrapText="1"/>
      <protection locked="0"/>
    </xf>
    <xf numFmtId="167" fontId="22" fillId="2" borderId="165" xfId="0" applyNumberFormat="1" applyFont="1" applyFill="1" applyBorder="1" applyAlignment="1" applyProtection="1">
      <alignment vertical="top" wrapText="1"/>
      <protection locked="0"/>
    </xf>
    <xf numFmtId="167" fontId="24" fillId="36" borderId="150" xfId="0" applyNumberFormat="1" applyFont="1" applyFill="1" applyBorder="1" applyAlignment="1" applyProtection="1">
      <alignment horizontal="right" vertical="top" wrapText="1"/>
      <protection locked="0"/>
    </xf>
    <xf numFmtId="167" fontId="22" fillId="2" borderId="168" xfId="0" applyNumberFormat="1" applyFont="1" applyFill="1" applyBorder="1" applyAlignment="1" applyProtection="1">
      <alignment vertical="top" wrapText="1"/>
      <protection locked="0"/>
    </xf>
    <xf numFmtId="167" fontId="24" fillId="36" borderId="151" xfId="0" applyNumberFormat="1" applyFont="1" applyFill="1" applyBorder="1" applyAlignment="1" applyProtection="1">
      <alignment horizontal="right" vertical="top" wrapText="1"/>
      <protection locked="0"/>
    </xf>
    <xf numFmtId="3" fontId="19" fillId="35" borderId="158" xfId="0" applyNumberFormat="1" applyFont="1" applyFill="1" applyBorder="1" applyAlignment="1" applyProtection="1">
      <alignment vertical="top" wrapText="1"/>
      <protection locked="0"/>
    </xf>
    <xf numFmtId="3" fontId="24" fillId="35" borderId="16" xfId="0" applyNumberFormat="1" applyFont="1" applyFill="1" applyBorder="1" applyAlignment="1" applyProtection="1">
      <alignment horizontal="right" vertical="top" wrapText="1"/>
      <protection locked="0"/>
    </xf>
    <xf numFmtId="0" fontId="19" fillId="35" borderId="185" xfId="0" applyFont="1" applyFill="1" applyBorder="1" applyAlignment="1" applyProtection="1">
      <alignment vertical="top" wrapText="1"/>
      <protection locked="0"/>
    </xf>
    <xf numFmtId="0" fontId="19" fillId="35" borderId="4" xfId="0" applyFont="1" applyFill="1" applyBorder="1" applyAlignment="1" applyProtection="1">
      <alignment vertical="top" wrapText="1"/>
      <protection locked="0"/>
    </xf>
    <xf numFmtId="0" fontId="19" fillId="35" borderId="186" xfId="0" applyFont="1" applyFill="1" applyBorder="1" applyAlignment="1" applyProtection="1">
      <alignment vertical="top" wrapText="1"/>
      <protection locked="0"/>
    </xf>
    <xf numFmtId="167" fontId="19" fillId="2" borderId="165" xfId="0" applyNumberFormat="1" applyFont="1" applyFill="1" applyBorder="1" applyAlignment="1" applyProtection="1">
      <alignment vertical="top" wrapText="1"/>
      <protection locked="0"/>
    </xf>
    <xf numFmtId="167" fontId="24" fillId="36" borderId="152" xfId="0" applyNumberFormat="1" applyFont="1" applyFill="1" applyBorder="1" applyAlignment="1" applyProtection="1">
      <alignment horizontal="right" vertical="top" wrapText="1"/>
      <protection locked="0"/>
    </xf>
    <xf numFmtId="3" fontId="24" fillId="36" borderId="151" xfId="0" applyNumberFormat="1" applyFont="1" applyFill="1" applyBorder="1" applyAlignment="1" applyProtection="1">
      <alignment horizontal="right" vertical="top" wrapText="1"/>
      <protection locked="0"/>
    </xf>
    <xf numFmtId="3" fontId="24" fillId="36" borderId="153" xfId="0" applyNumberFormat="1" applyFont="1" applyFill="1" applyBorder="1" applyAlignment="1" applyProtection="1">
      <alignment horizontal="right" vertical="top" wrapText="1"/>
      <protection locked="0"/>
    </xf>
    <xf numFmtId="3" fontId="24" fillId="36" borderId="98" xfId="0" applyNumberFormat="1" applyFont="1" applyFill="1" applyBorder="1" applyAlignment="1" applyProtection="1">
      <alignment horizontal="right" vertical="top" wrapText="1"/>
      <protection locked="0"/>
    </xf>
    <xf numFmtId="9" fontId="24" fillId="36" borderId="154" xfId="1" applyFont="1" applyFill="1" applyBorder="1" applyAlignment="1" applyProtection="1">
      <alignment horizontal="right" vertical="top" wrapText="1"/>
      <protection locked="0"/>
    </xf>
    <xf numFmtId="3" fontId="24" fillId="36" borderId="155" xfId="0" applyNumberFormat="1" applyFont="1" applyFill="1" applyBorder="1" applyAlignment="1" applyProtection="1">
      <alignment horizontal="right" vertical="top" wrapText="1"/>
      <protection locked="0"/>
    </xf>
    <xf numFmtId="3" fontId="24" fillId="36" borderId="150" xfId="0" applyNumberFormat="1" applyFont="1" applyFill="1" applyBorder="1" applyAlignment="1" applyProtection="1">
      <alignment horizontal="right" vertical="top" wrapText="1"/>
      <protection locked="0"/>
    </xf>
    <xf numFmtId="9" fontId="24" fillId="36" borderId="98" xfId="1" applyFont="1" applyFill="1" applyBorder="1" applyAlignment="1" applyProtection="1">
      <alignment horizontal="right" vertical="top" wrapText="1"/>
      <protection locked="0"/>
    </xf>
    <xf numFmtId="3" fontId="24" fillId="36" borderId="156" xfId="0" applyNumberFormat="1" applyFont="1" applyFill="1" applyBorder="1" applyAlignment="1" applyProtection="1">
      <alignment horizontal="right" vertical="top" wrapText="1"/>
      <protection locked="0"/>
    </xf>
    <xf numFmtId="0" fontId="19" fillId="0" borderId="175" xfId="0" applyFont="1" applyBorder="1" applyAlignment="1" applyProtection="1">
      <alignment vertical="top" wrapText="1"/>
      <protection locked="0"/>
    </xf>
    <xf numFmtId="0" fontId="19" fillId="0" borderId="176" xfId="0" applyFont="1" applyBorder="1" applyAlignment="1" applyProtection="1">
      <alignment vertical="top" wrapText="1"/>
      <protection locked="0"/>
    </xf>
    <xf numFmtId="0" fontId="19" fillId="0" borderId="177" xfId="0" applyFont="1" applyBorder="1" applyAlignment="1" applyProtection="1">
      <alignment vertical="top" wrapText="1"/>
      <protection locked="0"/>
    </xf>
    <xf numFmtId="3" fontId="97" fillId="2" borderId="159" xfId="0" applyNumberFormat="1" applyFont="1" applyFill="1" applyBorder="1" applyAlignment="1" applyProtection="1">
      <alignment vertical="top" wrapText="1"/>
      <protection locked="0"/>
    </xf>
    <xf numFmtId="3" fontId="24" fillId="32" borderId="75" xfId="0" applyNumberFormat="1" applyFont="1" applyFill="1" applyBorder="1" applyAlignment="1" applyProtection="1">
      <alignment horizontal="right" vertical="top" wrapText="1"/>
      <protection locked="0"/>
    </xf>
    <xf numFmtId="0" fontId="97" fillId="0" borderId="73" xfId="0" applyFont="1" applyBorder="1" applyAlignment="1" applyProtection="1">
      <alignment vertical="top" wrapText="1"/>
      <protection locked="0"/>
    </xf>
    <xf numFmtId="0" fontId="97" fillId="0" borderId="78" xfId="0" applyFont="1" applyBorder="1" applyAlignment="1" applyProtection="1">
      <alignment vertical="top" wrapText="1"/>
      <protection locked="0"/>
    </xf>
    <xf numFmtId="0" fontId="97" fillId="0" borderId="74" xfId="0" applyFont="1" applyBorder="1" applyAlignment="1" applyProtection="1">
      <alignment vertical="top" wrapText="1"/>
      <protection locked="0"/>
    </xf>
    <xf numFmtId="3" fontId="19" fillId="2" borderId="159" xfId="0" applyNumberFormat="1" applyFont="1" applyFill="1" applyBorder="1" applyAlignment="1" applyProtection="1">
      <alignment vertical="top" wrapText="1"/>
      <protection locked="0"/>
    </xf>
    <xf numFmtId="3" fontId="24" fillId="32" borderId="76" xfId="0" applyNumberFormat="1" applyFont="1" applyFill="1" applyBorder="1" applyAlignment="1" applyProtection="1">
      <alignment horizontal="right" vertical="top" wrapText="1"/>
      <protection locked="0"/>
    </xf>
    <xf numFmtId="9" fontId="19" fillId="2" borderId="158" xfId="1" applyFont="1" applyFill="1" applyBorder="1" applyAlignment="1" applyProtection="1">
      <alignment vertical="top" wrapText="1"/>
      <protection locked="0"/>
    </xf>
    <xf numFmtId="9" fontId="19" fillId="2" borderId="159" xfId="1" applyFont="1" applyFill="1" applyBorder="1" applyAlignment="1" applyProtection="1">
      <alignment vertical="top" wrapText="1"/>
      <protection locked="0"/>
    </xf>
    <xf numFmtId="3" fontId="24" fillId="32" borderId="77" xfId="0" applyNumberFormat="1" applyFont="1" applyFill="1" applyBorder="1" applyAlignment="1" applyProtection="1">
      <alignment horizontal="right" vertical="top" wrapText="1"/>
      <protection locked="0"/>
    </xf>
    <xf numFmtId="0" fontId="19" fillId="0" borderId="71" xfId="0" applyFont="1" applyBorder="1" applyAlignment="1" applyProtection="1">
      <alignment vertical="top" wrapText="1"/>
      <protection locked="0"/>
    </xf>
    <xf numFmtId="0" fontId="19" fillId="0" borderId="79" xfId="0" applyFont="1" applyBorder="1" applyAlignment="1" applyProtection="1">
      <alignment vertical="top" wrapText="1"/>
      <protection locked="0"/>
    </xf>
    <xf numFmtId="0" fontId="19" fillId="0" borderId="72" xfId="0" applyFont="1" applyBorder="1" applyAlignment="1" applyProtection="1">
      <alignment vertical="top" wrapText="1"/>
      <protection locked="0"/>
    </xf>
    <xf numFmtId="3" fontId="19" fillId="2" borderId="80" xfId="11" applyNumberFormat="1" applyFont="1" applyFill="1" applyBorder="1" applyAlignment="1" applyProtection="1">
      <alignment vertical="top" wrapText="1"/>
      <protection locked="0"/>
    </xf>
    <xf numFmtId="3" fontId="19" fillId="35" borderId="0" xfId="0" applyNumberFormat="1" applyFont="1" applyFill="1" applyBorder="1" applyAlignment="1" applyProtection="1">
      <alignment vertical="top" wrapText="1"/>
      <protection locked="0"/>
    </xf>
    <xf numFmtId="9" fontId="19" fillId="2" borderId="187" xfId="1" applyFont="1" applyFill="1" applyBorder="1" applyAlignment="1" applyProtection="1">
      <alignment vertical="top" wrapText="1"/>
      <protection locked="0"/>
    </xf>
    <xf numFmtId="9" fontId="19" fillId="2" borderId="63" xfId="1" applyFont="1" applyFill="1" applyBorder="1" applyAlignment="1" applyProtection="1">
      <alignment vertical="top" wrapText="1"/>
      <protection locked="0"/>
    </xf>
    <xf numFmtId="3" fontId="97" fillId="2" borderId="17" xfId="0" applyNumberFormat="1" applyFont="1" applyFill="1" applyBorder="1" applyAlignment="1" applyProtection="1">
      <alignment vertical="top" wrapText="1"/>
      <protection locked="0"/>
    </xf>
    <xf numFmtId="3" fontId="19" fillId="2" borderId="189" xfId="0" applyNumberFormat="1" applyFont="1" applyFill="1" applyBorder="1" applyAlignment="1" applyProtection="1">
      <alignment vertical="top" wrapText="1"/>
      <protection locked="0"/>
    </xf>
    <xf numFmtId="9" fontId="19" fillId="2" borderId="84" xfId="1" applyFont="1" applyFill="1" applyBorder="1" applyAlignment="1" applyProtection="1">
      <alignment vertical="top" wrapText="1"/>
      <protection locked="0"/>
    </xf>
    <xf numFmtId="9" fontId="19" fillId="2" borderId="189" xfId="1" applyFont="1" applyFill="1" applyBorder="1" applyAlignment="1" applyProtection="1">
      <alignment vertical="top" wrapText="1"/>
      <protection locked="0"/>
    </xf>
    <xf numFmtId="3" fontId="19" fillId="2" borderId="191" xfId="0" applyNumberFormat="1" applyFont="1" applyFill="1" applyBorder="1" applyAlignment="1" applyProtection="1">
      <alignment vertical="top" wrapText="1"/>
      <protection locked="0"/>
    </xf>
    <xf numFmtId="3" fontId="19" fillId="2" borderId="192" xfId="0" applyNumberFormat="1" applyFont="1" applyFill="1" applyBorder="1" applyAlignment="1" applyProtection="1">
      <alignment vertical="top" wrapText="1"/>
      <protection locked="0"/>
    </xf>
    <xf numFmtId="3" fontId="19" fillId="2" borderId="193" xfId="0" applyNumberFormat="1" applyFont="1" applyFill="1" applyBorder="1" applyAlignment="1" applyProtection="1">
      <alignment vertical="top" wrapText="1"/>
      <protection locked="0"/>
    </xf>
    <xf numFmtId="3" fontId="19" fillId="2" borderId="194" xfId="0" applyNumberFormat="1" applyFont="1" applyFill="1" applyBorder="1" applyAlignment="1" applyProtection="1">
      <alignment vertical="top" wrapText="1"/>
      <protection locked="0"/>
    </xf>
    <xf numFmtId="3" fontId="19" fillId="2" borderId="195" xfId="0" applyNumberFormat="1" applyFont="1" applyFill="1" applyBorder="1" applyAlignment="1" applyProtection="1">
      <alignment vertical="top" wrapText="1"/>
      <protection locked="0"/>
    </xf>
    <xf numFmtId="167" fontId="22" fillId="2" borderId="191" xfId="0" applyNumberFormat="1" applyFont="1" applyFill="1" applyBorder="1" applyAlignment="1" applyProtection="1">
      <alignment vertical="top" wrapText="1"/>
      <protection locked="0"/>
    </xf>
    <xf numFmtId="167" fontId="22" fillId="2" borderId="196" xfId="0" applyNumberFormat="1" applyFont="1" applyFill="1" applyBorder="1" applyAlignment="1" applyProtection="1">
      <alignment vertical="top" wrapText="1"/>
      <protection locked="0"/>
    </xf>
    <xf numFmtId="167" fontId="22" fillId="2" borderId="194" xfId="0" applyNumberFormat="1" applyFont="1" applyFill="1" applyBorder="1" applyAlignment="1" applyProtection="1">
      <alignment vertical="top" wrapText="1"/>
      <protection locked="0"/>
    </xf>
    <xf numFmtId="0" fontId="44" fillId="34" borderId="133" xfId="0" applyFont="1" applyFill="1" applyBorder="1" applyAlignment="1">
      <alignment horizontal="center" wrapText="1"/>
    </xf>
    <xf numFmtId="0" fontId="44" fillId="34" borderId="132" xfId="0" applyFont="1" applyFill="1" applyBorder="1" applyAlignment="1">
      <alignment horizontal="center" wrapText="1"/>
    </xf>
    <xf numFmtId="0" fontId="44" fillId="34" borderId="19" xfId="0" applyFont="1" applyFill="1" applyBorder="1" applyAlignment="1">
      <alignment horizontal="center" wrapText="1"/>
    </xf>
    <xf numFmtId="0" fontId="76" fillId="6" borderId="159" xfId="0" applyFont="1" applyFill="1" applyBorder="1" applyAlignment="1" applyProtection="1">
      <alignment horizontal="left" vertical="center" wrapText="1"/>
    </xf>
    <xf numFmtId="9" fontId="76" fillId="35" borderId="17" xfId="1" applyFont="1" applyFill="1" applyBorder="1" applyAlignment="1">
      <alignment horizontal="center" vertical="center" wrapText="1"/>
    </xf>
    <xf numFmtId="9" fontId="76" fillId="35" borderId="117" xfId="1" applyFont="1" applyFill="1" applyBorder="1" applyAlignment="1">
      <alignment horizontal="center" vertical="center" wrapText="1"/>
    </xf>
    <xf numFmtId="9" fontId="76" fillId="35" borderId="188" xfId="1" applyFont="1" applyFill="1" applyBorder="1" applyAlignment="1">
      <alignment horizontal="center" vertical="center" wrapText="1"/>
    </xf>
    <xf numFmtId="0" fontId="24" fillId="0" borderId="160" xfId="0" applyFont="1" applyBorder="1" applyAlignment="1" applyProtection="1">
      <alignment vertical="center" wrapText="1"/>
      <protection locked="0"/>
    </xf>
    <xf numFmtId="0" fontId="24" fillId="0" borderId="117" xfId="0" applyFont="1" applyBorder="1" applyAlignment="1" applyProtection="1">
      <alignment vertical="center" wrapText="1"/>
      <protection locked="0"/>
    </xf>
    <xf numFmtId="0" fontId="24" fillId="0" borderId="159" xfId="0" applyFont="1" applyBorder="1" applyAlignment="1" applyProtection="1">
      <alignment vertical="center" wrapText="1"/>
      <protection locked="0"/>
    </xf>
    <xf numFmtId="0" fontId="24" fillId="0" borderId="129" xfId="0" applyFont="1" applyBorder="1" applyAlignment="1" applyProtection="1">
      <alignment vertical="center" wrapText="1"/>
      <protection locked="0"/>
    </xf>
    <xf numFmtId="0" fontId="0" fillId="0" borderId="116" xfId="0" applyBorder="1" applyAlignment="1" applyProtection="1">
      <alignment vertical="center" wrapText="1"/>
      <protection locked="0"/>
    </xf>
    <xf numFmtId="0" fontId="24" fillId="0" borderId="69" xfId="0" applyFont="1" applyBorder="1" applyAlignment="1" applyProtection="1">
      <alignment vertical="center" wrapText="1"/>
      <protection locked="0"/>
    </xf>
    <xf numFmtId="0" fontId="24" fillId="0" borderId="132" xfId="0" applyFont="1" applyBorder="1" applyAlignment="1" applyProtection="1">
      <alignment vertical="center" wrapText="1"/>
      <protection locked="0"/>
    </xf>
    <xf numFmtId="0" fontId="0" fillId="0" borderId="130" xfId="0" applyBorder="1" applyAlignment="1" applyProtection="1">
      <alignment vertical="center" wrapText="1"/>
      <protection locked="0"/>
    </xf>
    <xf numFmtId="0" fontId="24" fillId="0" borderId="71" xfId="0" applyFont="1" applyBorder="1" applyAlignment="1" applyProtection="1">
      <alignment vertical="center" wrapText="1"/>
      <protection locked="0"/>
    </xf>
    <xf numFmtId="0" fontId="24" fillId="0" borderId="72" xfId="0" applyFont="1" applyBorder="1" applyAlignment="1" applyProtection="1">
      <alignment vertical="center" wrapText="1"/>
      <protection locked="0"/>
    </xf>
    <xf numFmtId="0" fontId="19" fillId="0" borderId="160" xfId="0" applyFont="1" applyFill="1" applyBorder="1" applyAlignment="1" applyProtection="1">
      <alignment vertical="center" wrapText="1"/>
      <protection locked="0"/>
    </xf>
    <xf numFmtId="0" fontId="19" fillId="0" borderId="117" xfId="0" applyFont="1" applyFill="1" applyBorder="1" applyAlignment="1" applyProtection="1">
      <alignment vertical="center" wrapText="1"/>
      <protection locked="0"/>
    </xf>
    <xf numFmtId="0" fontId="19" fillId="0" borderId="69" xfId="0" applyFont="1" applyFill="1" applyBorder="1" applyAlignment="1" applyProtection="1">
      <alignment vertical="center" wrapText="1"/>
      <protection locked="0"/>
    </xf>
    <xf numFmtId="0" fontId="19" fillId="0" borderId="123" xfId="0" applyFont="1" applyFill="1" applyBorder="1" applyAlignment="1" applyProtection="1">
      <alignment vertical="center" wrapText="1"/>
      <protection locked="0"/>
    </xf>
    <xf numFmtId="0" fontId="19" fillId="0" borderId="128" xfId="0" applyFont="1" applyFill="1" applyBorder="1" applyAlignment="1" applyProtection="1">
      <alignment vertical="center" wrapText="1"/>
      <protection locked="0"/>
    </xf>
    <xf numFmtId="0" fontId="19" fillId="0" borderId="129" xfId="0" applyFont="1" applyFill="1" applyBorder="1" applyAlignment="1" applyProtection="1">
      <alignment vertical="center" wrapText="1"/>
      <protection locked="0"/>
    </xf>
    <xf numFmtId="0" fontId="19" fillId="0" borderId="132" xfId="0" applyFont="1" applyFill="1" applyBorder="1" applyAlignment="1" applyProtection="1">
      <alignment vertical="center" wrapText="1"/>
      <protection locked="0"/>
    </xf>
    <xf numFmtId="0" fontId="19" fillId="0" borderId="73" xfId="0" applyFont="1" applyFill="1" applyBorder="1" applyAlignment="1" applyProtection="1">
      <alignment vertical="center" wrapText="1"/>
      <protection locked="0"/>
    </xf>
    <xf numFmtId="0" fontId="19" fillId="0" borderId="74" xfId="0" applyFont="1" applyFill="1" applyBorder="1" applyAlignment="1" applyProtection="1">
      <alignment vertical="center" wrapText="1"/>
      <protection locked="0"/>
    </xf>
    <xf numFmtId="0" fontId="19" fillId="0" borderId="86" xfId="0"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0" fontId="19" fillId="0" borderId="71" xfId="0" applyFont="1" applyFill="1" applyBorder="1" applyAlignment="1" applyProtection="1">
      <alignment vertical="center" wrapText="1"/>
      <protection locked="0"/>
    </xf>
    <xf numFmtId="0" fontId="19" fillId="0" borderId="72" xfId="0" applyFont="1" applyFill="1" applyBorder="1" applyAlignment="1" applyProtection="1">
      <alignment vertical="center" wrapText="1"/>
      <protection locked="0"/>
    </xf>
    <xf numFmtId="9" fontId="22" fillId="0" borderId="160" xfId="1" applyFont="1" applyFill="1" applyBorder="1" applyAlignment="1" applyProtection="1">
      <alignment horizontal="center" vertical="center" wrapText="1"/>
      <protection locked="0"/>
    </xf>
    <xf numFmtId="9" fontId="22" fillId="0" borderId="117" xfId="1" applyFont="1" applyFill="1" applyBorder="1" applyAlignment="1" applyProtection="1">
      <alignment horizontal="center" vertical="center" wrapText="1"/>
      <protection locked="0"/>
    </xf>
    <xf numFmtId="9" fontId="22" fillId="0" borderId="128" xfId="1" applyFont="1" applyFill="1" applyBorder="1" applyAlignment="1" applyProtection="1">
      <alignment horizontal="center" vertical="center" wrapText="1"/>
      <protection locked="0"/>
    </xf>
    <xf numFmtId="9" fontId="22" fillId="0" borderId="129" xfId="1" applyFont="1" applyFill="1" applyBorder="1" applyAlignment="1" applyProtection="1">
      <alignment horizontal="center" vertical="center" wrapText="1"/>
      <protection locked="0"/>
    </xf>
    <xf numFmtId="9" fontId="22" fillId="0" borderId="132" xfId="1" applyFont="1" applyFill="1" applyBorder="1" applyAlignment="1" applyProtection="1">
      <alignment horizontal="center" vertical="center" wrapText="1"/>
      <protection locked="0"/>
    </xf>
    <xf numFmtId="9" fontId="22" fillId="0" borderId="74" xfId="1" applyFont="1" applyFill="1" applyBorder="1" applyAlignment="1" applyProtection="1">
      <alignment horizontal="center" vertical="center" wrapText="1"/>
      <protection locked="0"/>
    </xf>
    <xf numFmtId="9" fontId="22" fillId="0" borderId="9" xfId="1" applyFont="1" applyFill="1" applyBorder="1" applyAlignment="1" applyProtection="1">
      <alignment horizontal="center" vertical="center" wrapText="1"/>
      <protection locked="0"/>
    </xf>
    <xf numFmtId="9" fontId="22" fillId="0" borderId="72" xfId="1" applyFont="1" applyFill="1" applyBorder="1" applyAlignment="1" applyProtection="1">
      <alignment horizontal="center" vertical="center" wrapText="1"/>
      <protection locked="0"/>
    </xf>
    <xf numFmtId="9" fontId="76" fillId="0" borderId="160" xfId="1" applyFont="1" applyFill="1" applyBorder="1" applyAlignment="1" applyProtection="1">
      <alignment horizontal="center" vertical="center" wrapText="1"/>
      <protection locked="0"/>
    </xf>
    <xf numFmtId="9" fontId="76" fillId="0" borderId="117" xfId="1" applyFont="1" applyFill="1" applyBorder="1" applyAlignment="1" applyProtection="1">
      <alignment horizontal="center" vertical="center" wrapText="1"/>
      <protection locked="0"/>
    </xf>
    <xf numFmtId="9" fontId="76" fillId="0" borderId="159" xfId="1" applyFont="1" applyFill="1" applyBorder="1" applyAlignment="1" applyProtection="1">
      <alignment horizontal="center" vertical="center" wrapText="1"/>
      <protection locked="0"/>
    </xf>
    <xf numFmtId="9" fontId="76" fillId="0" borderId="129" xfId="1" applyFont="1" applyFill="1" applyBorder="1" applyAlignment="1" applyProtection="1">
      <alignment horizontal="center" vertical="center" wrapText="1"/>
      <protection locked="0"/>
    </xf>
    <xf numFmtId="9" fontId="76" fillId="0" borderId="70" xfId="1" applyFont="1" applyFill="1" applyBorder="1" applyAlignment="1" applyProtection="1">
      <alignment horizontal="center" vertical="center" wrapText="1"/>
      <protection locked="0"/>
    </xf>
    <xf numFmtId="9" fontId="76" fillId="0" borderId="128" xfId="1" applyFont="1" applyFill="1" applyBorder="1" applyAlignment="1" applyProtection="1">
      <alignment horizontal="center" vertical="center" wrapText="1"/>
      <protection locked="0"/>
    </xf>
    <xf numFmtId="9" fontId="76" fillId="0" borderId="132" xfId="1" applyFont="1" applyFill="1" applyBorder="1" applyAlignment="1" applyProtection="1">
      <alignment horizontal="center" vertical="center" wrapText="1"/>
      <protection locked="0"/>
    </xf>
    <xf numFmtId="9" fontId="76" fillId="0" borderId="72" xfId="1" applyFont="1" applyFill="1" applyBorder="1" applyAlignment="1" applyProtection="1">
      <alignment horizontal="center" vertical="center" wrapText="1"/>
      <protection locked="0"/>
    </xf>
    <xf numFmtId="9" fontId="76" fillId="2" borderId="11" xfId="1" applyFont="1" applyFill="1" applyBorder="1" applyAlignment="1" applyProtection="1">
      <alignment horizontal="center" vertical="center" wrapText="1"/>
      <protection locked="0"/>
    </xf>
    <xf numFmtId="9" fontId="76" fillId="2" borderId="115" xfId="1" applyFont="1" applyFill="1" applyBorder="1" applyAlignment="1" applyProtection="1">
      <alignment horizontal="center" vertical="center" wrapText="1"/>
      <protection locked="0"/>
    </xf>
    <xf numFmtId="9" fontId="76" fillId="2" borderId="118" xfId="1" applyFont="1" applyFill="1" applyBorder="1" applyAlignment="1" applyProtection="1">
      <alignment horizontal="center" vertical="center" wrapText="1"/>
      <protection locked="0"/>
    </xf>
    <xf numFmtId="9" fontId="76" fillId="2" borderId="15" xfId="1" applyFont="1" applyFill="1" applyBorder="1" applyAlignment="1" applyProtection="1">
      <alignment horizontal="center" vertical="center" wrapText="1"/>
      <protection locked="0"/>
    </xf>
    <xf numFmtId="9" fontId="76" fillId="2" borderId="6" xfId="1" applyFont="1" applyFill="1" applyBorder="1" applyAlignment="1" applyProtection="1">
      <alignment horizontal="center" vertical="center" wrapText="1"/>
      <protection locked="0"/>
    </xf>
    <xf numFmtId="9" fontId="76" fillId="2" borderId="76" xfId="1" applyFont="1" applyFill="1" applyBorder="1" applyAlignment="1" applyProtection="1">
      <alignment horizontal="center" vertical="center" wrapText="1"/>
      <protection locked="0"/>
    </xf>
    <xf numFmtId="9" fontId="76" fillId="2" borderId="77" xfId="1" applyFont="1" applyFill="1" applyBorder="1" applyAlignment="1" applyProtection="1">
      <alignment horizontal="center" vertical="center" wrapText="1"/>
      <protection locked="0"/>
    </xf>
    <xf numFmtId="9" fontId="76" fillId="2" borderId="75" xfId="1" applyFont="1" applyFill="1" applyBorder="1" applyAlignment="1" applyProtection="1">
      <alignment horizontal="center" vertical="center" wrapText="1"/>
      <protection locked="0"/>
    </xf>
    <xf numFmtId="9" fontId="76" fillId="2" borderId="10" xfId="1" applyFont="1" applyFill="1" applyBorder="1" applyAlignment="1" applyProtection="1">
      <alignment horizontal="center" vertical="center" wrapText="1"/>
      <protection locked="0"/>
    </xf>
    <xf numFmtId="0" fontId="82" fillId="2" borderId="0" xfId="0" applyFont="1" applyFill="1" applyBorder="1" applyAlignment="1">
      <alignment horizontal="center" wrapText="1"/>
    </xf>
    <xf numFmtId="9" fontId="76" fillId="2" borderId="17" xfId="1" applyFont="1" applyFill="1" applyBorder="1" applyAlignment="1">
      <alignment horizontal="center" vertical="center" wrapText="1"/>
    </xf>
    <xf numFmtId="0" fontId="20" fillId="2" borderId="0" xfId="0" applyFont="1" applyFill="1" applyBorder="1" applyAlignment="1">
      <alignment horizontal="center" vertical="top" wrapText="1"/>
    </xf>
    <xf numFmtId="0" fontId="45" fillId="2" borderId="0" xfId="0" applyFont="1" applyFill="1" applyBorder="1" applyAlignment="1">
      <alignment horizontal="center" wrapText="1"/>
    </xf>
    <xf numFmtId="9" fontId="76" fillId="2" borderId="0" xfId="1" applyFont="1" applyFill="1" applyBorder="1" applyAlignment="1">
      <alignment horizontal="center" vertical="center" wrapText="1"/>
    </xf>
    <xf numFmtId="9" fontId="110" fillId="6" borderId="75" xfId="1" applyFont="1" applyFill="1" applyBorder="1" applyAlignment="1">
      <alignment horizontal="left" wrapText="1"/>
    </xf>
    <xf numFmtId="9" fontId="110" fillId="6" borderId="76" xfId="1" applyFont="1" applyFill="1" applyBorder="1" applyAlignment="1">
      <alignment horizontal="left" wrapText="1"/>
    </xf>
    <xf numFmtId="9" fontId="110" fillId="6" borderId="77" xfId="1" applyFont="1" applyFill="1" applyBorder="1" applyAlignment="1">
      <alignment horizontal="left" wrapText="1"/>
    </xf>
    <xf numFmtId="0" fontId="111" fillId="2" borderId="76" xfId="0" applyFont="1" applyFill="1" applyBorder="1" applyAlignment="1" applyProtection="1">
      <alignment horizontal="left" wrapText="1"/>
      <protection locked="0"/>
    </xf>
    <xf numFmtId="0" fontId="111" fillId="2" borderId="77" xfId="0" applyFont="1" applyFill="1" applyBorder="1" applyAlignment="1" applyProtection="1">
      <alignment horizontal="left" wrapText="1"/>
      <protection locked="0"/>
    </xf>
    <xf numFmtId="9" fontId="19" fillId="2" borderId="0" xfId="1" applyFont="1" applyFill="1" applyBorder="1" applyAlignment="1" applyProtection="1">
      <alignment horizontal="right"/>
    </xf>
    <xf numFmtId="0" fontId="114" fillId="0" borderId="0" xfId="0" applyFont="1" applyAlignment="1">
      <alignment horizontal="left" vertical="top" wrapText="1"/>
    </xf>
    <xf numFmtId="0" fontId="115" fillId="0" borderId="0" xfId="0" applyFont="1" applyAlignment="1">
      <alignment vertical="top" wrapText="1"/>
    </xf>
    <xf numFmtId="0" fontId="115" fillId="0" borderId="0" xfId="0" applyFont="1" applyAlignment="1">
      <alignment horizontal="center" vertical="center" wrapText="1"/>
    </xf>
    <xf numFmtId="0" fontId="115" fillId="0" borderId="0" xfId="0" applyFont="1" applyAlignment="1">
      <alignment vertical="center" wrapText="1"/>
    </xf>
    <xf numFmtId="0" fontId="114" fillId="0" borderId="0" xfId="0" applyFont="1" applyAlignment="1">
      <alignment vertical="center" wrapText="1"/>
    </xf>
    <xf numFmtId="9" fontId="115" fillId="0" borderId="0" xfId="1" applyFont="1" applyAlignment="1">
      <alignment vertical="top" wrapText="1"/>
    </xf>
    <xf numFmtId="0" fontId="115" fillId="2" borderId="0" xfId="0" applyFont="1" applyFill="1" applyBorder="1" applyAlignment="1">
      <alignment vertical="top" wrapText="1"/>
    </xf>
    <xf numFmtId="0" fontId="117" fillId="2" borderId="0" xfId="0" applyFont="1" applyFill="1" applyBorder="1" applyAlignment="1">
      <alignment vertical="top" wrapText="1"/>
    </xf>
    <xf numFmtId="0" fontId="117" fillId="0" borderId="0" xfId="0" applyFont="1" applyAlignment="1">
      <alignment vertical="top" wrapText="1"/>
    </xf>
    <xf numFmtId="0" fontId="119" fillId="2" borderId="0" xfId="0" applyFont="1" applyFill="1" applyBorder="1" applyAlignment="1">
      <alignment vertical="top" wrapText="1"/>
    </xf>
    <xf numFmtId="0" fontId="120" fillId="2" borderId="0" xfId="0" applyFont="1" applyFill="1" applyBorder="1" applyAlignment="1">
      <alignment vertical="top" wrapText="1"/>
    </xf>
    <xf numFmtId="0" fontId="120" fillId="0" borderId="0" xfId="0" applyFont="1" applyFill="1" applyAlignment="1">
      <alignment vertical="top" wrapText="1"/>
    </xf>
    <xf numFmtId="0" fontId="120" fillId="0" borderId="0" xfId="0" applyFont="1" applyAlignment="1">
      <alignment vertical="top" wrapText="1"/>
    </xf>
    <xf numFmtId="0" fontId="121" fillId="34" borderId="11" xfId="8" applyNumberFormat="1" applyFont="1" applyFill="1" applyBorder="1" applyAlignment="1" applyProtection="1">
      <alignment vertical="center" wrapText="1"/>
    </xf>
    <xf numFmtId="0" fontId="121" fillId="34" borderId="11" xfId="8" applyNumberFormat="1" applyFont="1" applyFill="1" applyBorder="1" applyAlignment="1" applyProtection="1">
      <alignment horizontal="center" vertical="center" wrapText="1"/>
    </xf>
    <xf numFmtId="0" fontId="123" fillId="28" borderId="39" xfId="0" applyFont="1" applyFill="1" applyBorder="1" applyAlignment="1">
      <alignment horizontal="center" vertical="center" wrapText="1"/>
    </xf>
    <xf numFmtId="0" fontId="115" fillId="0" borderId="54" xfId="0" applyFont="1" applyBorder="1" applyAlignment="1">
      <alignment vertical="top" wrapText="1"/>
    </xf>
    <xf numFmtId="9" fontId="115" fillId="4" borderId="48" xfId="1" applyFont="1" applyFill="1" applyBorder="1" applyAlignment="1">
      <alignment vertical="top" wrapText="1"/>
    </xf>
    <xf numFmtId="0" fontId="115" fillId="0" borderId="110" xfId="0" applyFont="1" applyBorder="1" applyAlignment="1">
      <alignment vertical="top" wrapText="1"/>
    </xf>
    <xf numFmtId="0" fontId="123" fillId="28" borderId="10" xfId="0" applyFont="1" applyFill="1" applyBorder="1" applyAlignment="1">
      <alignment horizontal="center" vertical="center" wrapText="1"/>
    </xf>
    <xf numFmtId="0" fontId="115" fillId="0" borderId="20" xfId="0" applyFont="1" applyBorder="1" applyAlignment="1">
      <alignment vertical="top" wrapText="1"/>
    </xf>
    <xf numFmtId="9" fontId="115" fillId="4" borderId="49" xfId="1" applyFont="1" applyFill="1" applyBorder="1" applyAlignment="1">
      <alignment vertical="top" wrapText="1"/>
    </xf>
    <xf numFmtId="0" fontId="115" fillId="0" borderId="112" xfId="0" applyFont="1" applyBorder="1" applyAlignment="1">
      <alignment vertical="top" wrapText="1"/>
    </xf>
    <xf numFmtId="0" fontId="114" fillId="17" borderId="10" xfId="0" applyFont="1" applyFill="1" applyBorder="1" applyAlignment="1">
      <alignment horizontal="center" vertical="center" wrapText="1"/>
    </xf>
    <xf numFmtId="9" fontId="115" fillId="4" borderId="50" xfId="1" applyFont="1" applyFill="1" applyBorder="1" applyAlignment="1">
      <alignment vertical="top" wrapText="1"/>
    </xf>
    <xf numFmtId="0" fontId="114" fillId="0" borderId="0" xfId="0" applyFont="1" applyBorder="1" applyAlignment="1">
      <alignment horizontal="left" vertical="top" wrapText="1"/>
    </xf>
    <xf numFmtId="0" fontId="115" fillId="0" borderId="0" xfId="0" applyFont="1" applyBorder="1" applyAlignment="1">
      <alignment vertical="top" wrapText="1"/>
    </xf>
    <xf numFmtId="0" fontId="115" fillId="0" borderId="0" xfId="0" applyFont="1" applyBorder="1" applyAlignment="1">
      <alignment horizontal="center" vertical="center" wrapText="1"/>
    </xf>
    <xf numFmtId="0" fontId="115" fillId="0" borderId="0" xfId="0" applyFont="1" applyBorder="1" applyAlignment="1">
      <alignment vertical="center" wrapText="1"/>
    </xf>
    <xf numFmtId="0" fontId="114" fillId="0" borderId="0" xfId="0" applyFont="1" applyBorder="1" applyAlignment="1">
      <alignment vertical="center" wrapText="1"/>
    </xf>
    <xf numFmtId="9" fontId="115" fillId="0" borderId="0" xfId="1" applyFont="1" applyBorder="1" applyAlignment="1">
      <alignment vertical="top" wrapText="1"/>
    </xf>
    <xf numFmtId="0" fontId="114" fillId="17" borderId="20" xfId="0" applyFont="1" applyFill="1" applyBorder="1" applyAlignment="1">
      <alignment horizontal="center" vertical="center" wrapText="1"/>
    </xf>
    <xf numFmtId="0" fontId="114" fillId="17" borderId="102" xfId="0" applyFont="1" applyFill="1" applyBorder="1" applyAlignment="1">
      <alignment horizontal="center" vertical="center" wrapText="1"/>
    </xf>
    <xf numFmtId="0" fontId="114" fillId="0" borderId="0" xfId="0" applyFont="1" applyFill="1" applyBorder="1" applyAlignment="1">
      <alignment horizontal="left" vertical="top" wrapText="1"/>
    </xf>
    <xf numFmtId="0" fontId="115" fillId="0" borderId="0" xfId="0" applyFont="1" applyFill="1" applyBorder="1" applyAlignment="1">
      <alignment horizontal="center" vertical="top" wrapText="1"/>
    </xf>
    <xf numFmtId="0" fontId="123" fillId="0" borderId="0" xfId="0" applyFont="1" applyFill="1" applyBorder="1" applyAlignment="1">
      <alignment horizontal="center" vertical="center" wrapText="1"/>
    </xf>
    <xf numFmtId="0" fontId="115" fillId="0" borderId="0" xfId="0" applyFont="1" applyFill="1" applyBorder="1" applyAlignment="1">
      <alignment horizontal="left" vertical="center" wrapText="1"/>
    </xf>
    <xf numFmtId="0" fontId="124" fillId="0" borderId="0" xfId="0" applyFont="1" applyFill="1" applyBorder="1" applyAlignment="1">
      <alignment horizontal="center" vertical="center" wrapText="1"/>
    </xf>
    <xf numFmtId="0" fontId="115" fillId="0" borderId="0" xfId="0" applyFont="1" applyFill="1" applyBorder="1" applyAlignment="1">
      <alignment vertical="top" wrapText="1"/>
    </xf>
    <xf numFmtId="9" fontId="115" fillId="4" borderId="201" xfId="1" applyFont="1" applyFill="1" applyBorder="1" applyAlignment="1">
      <alignment vertical="top" wrapText="1"/>
    </xf>
    <xf numFmtId="0" fontId="114" fillId="17" borderId="44" xfId="0" applyFont="1" applyFill="1" applyBorder="1" applyAlignment="1">
      <alignment horizontal="center" vertical="center" wrapText="1"/>
    </xf>
    <xf numFmtId="0" fontId="115" fillId="0" borderId="39" xfId="0" applyFont="1" applyBorder="1" applyAlignment="1">
      <alignment vertical="top" wrapText="1"/>
    </xf>
    <xf numFmtId="9" fontId="115" fillId="4" borderId="10" xfId="1" applyFont="1" applyFill="1" applyBorder="1" applyAlignment="1">
      <alignment vertical="top" wrapText="1"/>
    </xf>
    <xf numFmtId="0" fontId="115" fillId="0" borderId="40" xfId="0" applyFont="1" applyBorder="1" applyAlignment="1">
      <alignment vertical="top" wrapText="1"/>
    </xf>
    <xf numFmtId="0" fontId="115" fillId="0" borderId="10" xfId="0" applyFont="1" applyBorder="1" applyAlignment="1">
      <alignment vertical="top" wrapText="1"/>
    </xf>
    <xf numFmtId="0" fontId="115" fillId="0" borderId="29" xfId="0" applyFont="1" applyBorder="1" applyAlignment="1">
      <alignment vertical="top" wrapText="1"/>
    </xf>
    <xf numFmtId="9" fontId="115" fillId="4" borderId="11" xfId="1" applyFont="1" applyFill="1" applyBorder="1" applyAlignment="1">
      <alignment vertical="top" wrapText="1"/>
    </xf>
    <xf numFmtId="9" fontId="115" fillId="4" borderId="44" xfId="1" applyFont="1" applyFill="1" applyBorder="1" applyAlignment="1">
      <alignment vertical="top" wrapText="1"/>
    </xf>
    <xf numFmtId="9" fontId="115" fillId="4" borderId="39" xfId="1" applyFont="1" applyFill="1" applyBorder="1" applyAlignment="1">
      <alignment vertical="top" wrapText="1"/>
    </xf>
    <xf numFmtId="0" fontId="123" fillId="28" borderId="11" xfId="0" applyFont="1" applyFill="1" applyBorder="1" applyAlignment="1">
      <alignment horizontal="center" vertical="center" wrapText="1"/>
    </xf>
    <xf numFmtId="0" fontId="115" fillId="0" borderId="11" xfId="0" applyFont="1" applyBorder="1" applyAlignment="1">
      <alignment horizontal="center" vertical="top" wrapText="1"/>
    </xf>
    <xf numFmtId="0" fontId="115" fillId="0" borderId="56" xfId="0" applyFont="1" applyBorder="1" applyAlignment="1">
      <alignment horizontal="center" vertical="top" wrapText="1"/>
    </xf>
    <xf numFmtId="0" fontId="123" fillId="28" borderId="44" xfId="0" applyFont="1" applyFill="1" applyBorder="1" applyAlignment="1">
      <alignment horizontal="center" vertical="center" wrapText="1"/>
    </xf>
    <xf numFmtId="0" fontId="115" fillId="0" borderId="44" xfId="0" applyFont="1" applyBorder="1" applyAlignment="1">
      <alignment horizontal="center" vertical="top" wrapText="1"/>
    </xf>
    <xf numFmtId="0" fontId="115" fillId="0" borderId="45" xfId="0" applyFont="1" applyBorder="1" applyAlignment="1">
      <alignment horizontal="center" vertical="top" wrapText="1"/>
    </xf>
    <xf numFmtId="9" fontId="115" fillId="0" borderId="0" xfId="1" applyFont="1" applyAlignment="1">
      <alignment horizontal="right" vertical="top" wrapText="1"/>
    </xf>
    <xf numFmtId="0" fontId="125" fillId="0" borderId="0" xfId="0" applyFont="1" applyAlignment="1">
      <alignment vertical="top" wrapText="1"/>
    </xf>
    <xf numFmtId="0" fontId="121" fillId="34" borderId="16" xfId="8" applyNumberFormat="1" applyFont="1" applyFill="1" applyBorder="1" applyAlignment="1" applyProtection="1">
      <alignment vertical="top" wrapText="1"/>
    </xf>
    <xf numFmtId="0" fontId="123" fillId="28" borderId="39" xfId="8" applyNumberFormat="1" applyFont="1" applyFill="1" applyBorder="1" applyAlignment="1" applyProtection="1">
      <alignment horizontal="center" vertical="center" wrapText="1"/>
    </xf>
    <xf numFmtId="0" fontId="125" fillId="6" borderId="39" xfId="8" applyNumberFormat="1" applyFont="1" applyFill="1" applyBorder="1" applyAlignment="1" applyProtection="1">
      <alignment horizontal="left" vertical="top" wrapText="1"/>
    </xf>
    <xf numFmtId="0" fontId="5" fillId="6" borderId="39" xfId="8" applyNumberFormat="1" applyFont="1" applyFill="1" applyBorder="1" applyAlignment="1" applyProtection="1">
      <alignment horizontal="left" vertical="top" wrapText="1"/>
    </xf>
    <xf numFmtId="0" fontId="125" fillId="0" borderId="39" xfId="8" applyNumberFormat="1" applyFont="1" applyFill="1" applyBorder="1" applyAlignment="1" applyProtection="1">
      <alignment horizontal="left" vertical="top" wrapText="1"/>
    </xf>
    <xf numFmtId="2" fontId="125" fillId="0" borderId="39" xfId="1" applyNumberFormat="1" applyFont="1" applyFill="1" applyBorder="1" applyAlignment="1">
      <alignment horizontal="right" vertical="top" wrapText="1"/>
    </xf>
    <xf numFmtId="0" fontId="125" fillId="0" borderId="39" xfId="10" applyFont="1" applyFill="1" applyBorder="1" applyAlignment="1">
      <alignment horizontal="center" vertical="top" wrapText="1"/>
    </xf>
    <xf numFmtId="0" fontId="125" fillId="0" borderId="40" xfId="0" applyFont="1" applyFill="1" applyBorder="1" applyAlignment="1">
      <alignment horizontal="center" vertical="top" wrapText="1"/>
    </xf>
    <xf numFmtId="0" fontId="115" fillId="0" borderId="0" xfId="0" applyFont="1" applyFill="1" applyAlignment="1">
      <alignment vertical="top" wrapText="1"/>
    </xf>
    <xf numFmtId="0" fontId="123" fillId="28" borderId="10" xfId="8" applyNumberFormat="1" applyFont="1" applyFill="1" applyBorder="1" applyAlignment="1" applyProtection="1">
      <alignment horizontal="center" vertical="center" wrapText="1"/>
    </xf>
    <xf numFmtId="0" fontId="125" fillId="6" borderId="10" xfId="8" applyNumberFormat="1" applyFont="1" applyFill="1" applyBorder="1" applyAlignment="1" applyProtection="1">
      <alignment horizontal="left" vertical="top" wrapText="1"/>
    </xf>
    <xf numFmtId="0" fontId="5" fillId="6" borderId="10" xfId="8" applyNumberFormat="1" applyFont="1" applyFill="1" applyBorder="1" applyAlignment="1" applyProtection="1">
      <alignment horizontal="left" vertical="top" wrapText="1"/>
    </xf>
    <xf numFmtId="0" fontId="125" fillId="0" borderId="10" xfId="8" applyNumberFormat="1" applyFont="1" applyFill="1" applyBorder="1" applyAlignment="1" applyProtection="1">
      <alignment horizontal="left" vertical="top" wrapText="1"/>
    </xf>
    <xf numFmtId="2" fontId="125" fillId="0" borderId="10" xfId="1" applyNumberFormat="1" applyFont="1" applyFill="1" applyBorder="1" applyAlignment="1">
      <alignment horizontal="right" vertical="top" wrapText="1"/>
    </xf>
    <xf numFmtId="0" fontId="125" fillId="0" borderId="10" xfId="10" applyFont="1" applyFill="1" applyBorder="1" applyAlignment="1">
      <alignment horizontal="center" vertical="top" wrapText="1"/>
    </xf>
    <xf numFmtId="0" fontId="125" fillId="0" borderId="29" xfId="0" applyFont="1" applyFill="1" applyBorder="1" applyAlignment="1">
      <alignment horizontal="center" vertical="top" wrapText="1"/>
    </xf>
    <xf numFmtId="9" fontId="115" fillId="4" borderId="10" xfId="1" applyFont="1" applyFill="1" applyBorder="1" applyAlignment="1">
      <alignment horizontal="right" vertical="top" wrapText="1"/>
    </xf>
    <xf numFmtId="0" fontId="125" fillId="0" borderId="10" xfId="0" applyFont="1" applyBorder="1" applyAlignment="1">
      <alignment vertical="top" wrapText="1"/>
    </xf>
    <xf numFmtId="0" fontId="115" fillId="2" borderId="29" xfId="0" applyFont="1" applyFill="1" applyBorder="1" applyAlignment="1">
      <alignment vertical="top" wrapText="1"/>
    </xf>
    <xf numFmtId="0" fontId="114" fillId="6" borderId="10" xfId="0" applyFont="1" applyFill="1" applyBorder="1" applyAlignment="1">
      <alignment horizontal="center" vertical="center" wrapText="1"/>
    </xf>
    <xf numFmtId="0" fontId="114" fillId="6" borderId="44" xfId="0" applyFont="1" applyFill="1" applyBorder="1" applyAlignment="1">
      <alignment horizontal="center" vertical="center" wrapText="1"/>
    </xf>
    <xf numFmtId="9" fontId="115" fillId="4" borderId="44" xfId="1" applyFont="1" applyFill="1" applyBorder="1" applyAlignment="1">
      <alignment horizontal="right" vertical="top" wrapText="1"/>
    </xf>
    <xf numFmtId="9" fontId="115" fillId="0" borderId="0" xfId="1" applyFont="1" applyBorder="1" applyAlignment="1">
      <alignment horizontal="right" vertical="top" wrapText="1"/>
    </xf>
    <xf numFmtId="0" fontId="125" fillId="0" borderId="0" xfId="0" applyFont="1" applyBorder="1" applyAlignment="1">
      <alignment vertical="top" wrapText="1"/>
    </xf>
    <xf numFmtId="0" fontId="125" fillId="0" borderId="0" xfId="0" applyFont="1" applyFill="1" applyBorder="1" applyAlignment="1">
      <alignment horizontal="center" vertical="top" wrapText="1"/>
    </xf>
    <xf numFmtId="0" fontId="115" fillId="0" borderId="10" xfId="0" applyFont="1" applyBorder="1" applyAlignment="1">
      <alignment horizontal="center" vertical="top" wrapText="1"/>
    </xf>
    <xf numFmtId="0" fontId="125" fillId="0" borderId="10" xfId="0" applyFont="1" applyBorder="1" applyAlignment="1">
      <alignment horizontal="center" vertical="top" wrapText="1"/>
    </xf>
    <xf numFmtId="0" fontId="125" fillId="0" borderId="44" xfId="0" applyFont="1" applyBorder="1" applyAlignment="1">
      <alignment horizontal="center" vertical="top" wrapText="1"/>
    </xf>
    <xf numFmtId="0" fontId="115" fillId="2" borderId="45" xfId="0" applyFont="1" applyFill="1" applyBorder="1" applyAlignment="1">
      <alignment vertical="top" wrapText="1"/>
    </xf>
    <xf numFmtId="0" fontId="126" fillId="0" borderId="0" xfId="0" applyFont="1" applyAlignment="1">
      <alignment vertical="top" wrapText="1"/>
    </xf>
    <xf numFmtId="0" fontId="121" fillId="34" borderId="16" xfId="0" applyFont="1" applyFill="1" applyBorder="1" applyAlignment="1">
      <alignment horizontal="center" vertical="top" wrapText="1"/>
    </xf>
    <xf numFmtId="0" fontId="126" fillId="15" borderId="39" xfId="10" applyFont="1" applyFill="1" applyBorder="1" applyAlignment="1">
      <alignment horizontal="center" vertical="top" wrapText="1"/>
    </xf>
    <xf numFmtId="0" fontId="127" fillId="0" borderId="54" xfId="10" applyFont="1" applyFill="1" applyBorder="1" applyAlignment="1">
      <alignment horizontal="center" vertical="top" wrapText="1"/>
    </xf>
    <xf numFmtId="0" fontId="126" fillId="15" borderId="10" xfId="10" applyFont="1" applyFill="1" applyBorder="1" applyAlignment="1">
      <alignment horizontal="center" vertical="top" wrapText="1"/>
    </xf>
    <xf numFmtId="0" fontId="127" fillId="0" borderId="20" xfId="10" applyFont="1" applyFill="1" applyBorder="1" applyAlignment="1">
      <alignment horizontal="center" vertical="top" wrapText="1"/>
    </xf>
    <xf numFmtId="0" fontId="126" fillId="15" borderId="10" xfId="0" applyFont="1" applyFill="1" applyBorder="1" applyAlignment="1">
      <alignment vertical="top" wrapText="1"/>
    </xf>
    <xf numFmtId="0" fontId="126" fillId="0" borderId="0" xfId="0" applyFont="1" applyBorder="1" applyAlignment="1">
      <alignment vertical="top" wrapText="1"/>
    </xf>
    <xf numFmtId="0" fontId="126" fillId="0" borderId="0" xfId="0" applyFont="1" applyFill="1" applyBorder="1" applyAlignment="1">
      <alignment horizontal="center" vertical="top" wrapText="1"/>
    </xf>
    <xf numFmtId="0" fontId="121" fillId="34" borderId="0" xfId="0" applyFont="1" applyFill="1" applyBorder="1" applyAlignment="1">
      <alignment horizontal="center" vertical="top" wrapText="1"/>
    </xf>
    <xf numFmtId="0" fontId="126" fillId="15" borderId="6" xfId="10" applyFont="1" applyFill="1" applyBorder="1" applyAlignment="1">
      <alignment horizontal="center" vertical="top" wrapText="1"/>
    </xf>
    <xf numFmtId="0" fontId="115" fillId="0" borderId="20" xfId="0" applyFont="1" applyBorder="1" applyAlignment="1">
      <alignment horizontal="center" vertical="top" wrapText="1"/>
    </xf>
    <xf numFmtId="0" fontId="126" fillId="15" borderId="44" xfId="10" applyFont="1" applyFill="1" applyBorder="1" applyAlignment="1">
      <alignment horizontal="center" vertical="top" wrapText="1"/>
    </xf>
    <xf numFmtId="0" fontId="115" fillId="0" borderId="102" xfId="0" applyFont="1" applyBorder="1" applyAlignment="1">
      <alignment horizontal="center" vertical="top" wrapText="1"/>
    </xf>
    <xf numFmtId="49" fontId="44" fillId="34" borderId="8" xfId="0" applyNumberFormat="1" applyFont="1" applyFill="1" applyBorder="1" applyAlignment="1" applyProtection="1">
      <alignment horizontal="center" wrapText="1"/>
      <protection locked="0"/>
    </xf>
    <xf numFmtId="49" fontId="44" fillId="34" borderId="9" xfId="0" applyNumberFormat="1" applyFont="1" applyFill="1" applyBorder="1" applyAlignment="1" applyProtection="1">
      <alignment horizontal="center" wrapText="1"/>
      <protection locked="0"/>
    </xf>
    <xf numFmtId="49" fontId="129" fillId="34" borderId="6" xfId="0" applyNumberFormat="1" applyFont="1" applyFill="1" applyBorder="1" applyAlignment="1">
      <alignment wrapText="1"/>
    </xf>
    <xf numFmtId="0" fontId="45" fillId="6" borderId="0" xfId="0" applyFont="1" applyFill="1" applyAlignment="1">
      <alignment wrapText="1"/>
    </xf>
    <xf numFmtId="0" fontId="24" fillId="0" borderId="10" xfId="0" applyFont="1" applyBorder="1" applyAlignment="1">
      <alignment horizontal="left" vertical="top" wrapText="1"/>
    </xf>
    <xf numFmtId="0" fontId="82" fillId="6" borderId="0" xfId="0" applyFont="1" applyFill="1" applyAlignment="1">
      <alignment vertical="top" wrapText="1"/>
    </xf>
    <xf numFmtId="0" fontId="20" fillId="0" borderId="10" xfId="0" applyFont="1" applyFill="1" applyBorder="1" applyAlignment="1">
      <alignment vertical="top" wrapText="1"/>
    </xf>
    <xf numFmtId="0" fontId="128" fillId="0" borderId="10" xfId="0" applyFont="1" applyBorder="1" applyAlignment="1" applyProtection="1">
      <alignment vertical="top" wrapText="1"/>
      <protection locked="0"/>
    </xf>
    <xf numFmtId="0" fontId="62" fillId="0" borderId="10" xfId="0" applyFont="1" applyBorder="1" applyAlignment="1" applyProtection="1">
      <alignment vertical="top" wrapText="1"/>
      <protection locked="0"/>
    </xf>
    <xf numFmtId="0" fontId="128" fillId="35" borderId="10" xfId="0" applyFont="1" applyFill="1" applyBorder="1" applyAlignment="1" applyProtection="1">
      <alignment vertical="top" wrapText="1"/>
      <protection locked="0"/>
    </xf>
    <xf numFmtId="0" fontId="83" fillId="0" borderId="0" xfId="0" applyFont="1" applyFill="1" applyAlignment="1" applyProtection="1">
      <alignment wrapText="1"/>
      <protection locked="0"/>
    </xf>
    <xf numFmtId="0" fontId="24" fillId="0" borderId="10" xfId="0" applyFont="1" applyBorder="1" applyAlignment="1" applyProtection="1">
      <alignment horizontal="left" vertical="top" wrapText="1"/>
      <protection locked="0"/>
    </xf>
    <xf numFmtId="0" fontId="83" fillId="0" borderId="10" xfId="0" applyFont="1" applyFill="1" applyBorder="1" applyAlignment="1" applyProtection="1">
      <alignment wrapText="1"/>
      <protection locked="0"/>
    </xf>
    <xf numFmtId="0" fontId="19" fillId="0" borderId="10" xfId="0" applyFont="1" applyFill="1" applyBorder="1" applyAlignment="1" applyProtection="1">
      <alignment vertical="top" wrapText="1"/>
      <protection locked="0"/>
    </xf>
    <xf numFmtId="49" fontId="44" fillId="34" borderId="82" xfId="0" applyNumberFormat="1" applyFont="1" applyFill="1" applyBorder="1" applyAlignment="1" applyProtection="1">
      <alignment horizontal="center" wrapText="1"/>
      <protection locked="0"/>
    </xf>
    <xf numFmtId="49" fontId="44" fillId="34" borderId="161" xfId="0" applyNumberFormat="1" applyFont="1" applyFill="1" applyBorder="1" applyAlignment="1" applyProtection="1">
      <alignment horizontal="center" wrapText="1"/>
      <protection locked="0"/>
    </xf>
    <xf numFmtId="0" fontId="26" fillId="0" borderId="10" xfId="0" applyFont="1" applyFill="1" applyBorder="1" applyAlignment="1">
      <alignment vertical="top" wrapText="1"/>
    </xf>
    <xf numFmtId="0" fontId="24" fillId="0" borderId="158" xfId="0" applyFont="1" applyBorder="1" applyAlignment="1" applyProtection="1">
      <alignment vertical="center" wrapText="1"/>
      <protection locked="0"/>
    </xf>
    <xf numFmtId="9" fontId="76" fillId="0" borderId="158" xfId="1" applyFont="1" applyFill="1" applyBorder="1" applyAlignment="1" applyProtection="1">
      <alignment horizontal="center" vertical="center" wrapText="1"/>
      <protection locked="0"/>
    </xf>
    <xf numFmtId="0" fontId="19" fillId="0" borderId="158" xfId="0" applyFont="1" applyFill="1" applyBorder="1" applyAlignment="1" applyProtection="1">
      <alignment vertical="center" wrapText="1"/>
      <protection locked="0"/>
    </xf>
    <xf numFmtId="0" fontId="19" fillId="0" borderId="159" xfId="0" applyFont="1" applyFill="1" applyBorder="1" applyAlignment="1" applyProtection="1">
      <alignment vertical="center" wrapText="1"/>
      <protection locked="0"/>
    </xf>
    <xf numFmtId="9" fontId="22" fillId="0" borderId="158" xfId="1" applyFont="1" applyFill="1" applyBorder="1" applyAlignment="1" applyProtection="1">
      <alignment horizontal="center" vertical="center" wrapText="1"/>
      <protection locked="0"/>
    </xf>
    <xf numFmtId="9" fontId="22" fillId="0" borderId="159" xfId="1" applyFont="1" applyFill="1" applyBorder="1" applyAlignment="1" applyProtection="1">
      <alignment horizontal="center" vertical="center" wrapText="1"/>
      <protection locked="0"/>
    </xf>
    <xf numFmtId="0" fontId="19" fillId="0" borderId="123" xfId="0" applyFont="1" applyFill="1" applyBorder="1" applyAlignment="1" applyProtection="1">
      <alignment vertical="center" wrapText="1"/>
      <protection locked="0"/>
    </xf>
    <xf numFmtId="9" fontId="76" fillId="6" borderId="82" xfId="1" applyFont="1" applyFill="1" applyBorder="1" applyAlignment="1" applyProtection="1">
      <alignment horizontal="center" vertical="center" wrapText="1"/>
    </xf>
    <xf numFmtId="9" fontId="76" fillId="6" borderId="116" xfId="1" applyFont="1" applyFill="1" applyBorder="1" applyAlignment="1" applyProtection="1">
      <alignment horizontal="center" vertical="center" wrapText="1"/>
    </xf>
    <xf numFmtId="9" fontId="76" fillId="6" borderId="123" xfId="1" applyFont="1" applyFill="1" applyBorder="1" applyAlignment="1" applyProtection="1">
      <alignment horizontal="center" vertical="center" wrapText="1"/>
    </xf>
    <xf numFmtId="9" fontId="76" fillId="6" borderId="130" xfId="1" applyFont="1" applyFill="1" applyBorder="1" applyAlignment="1" applyProtection="1">
      <alignment horizontal="center" vertical="center" wrapText="1"/>
    </xf>
    <xf numFmtId="9" fontId="76" fillId="6" borderId="69" xfId="1" applyFont="1" applyFill="1" applyBorder="1" applyAlignment="1" applyProtection="1">
      <alignment horizontal="center" vertical="center" wrapText="1"/>
    </xf>
    <xf numFmtId="9" fontId="76" fillId="6" borderId="133" xfId="1" applyFont="1" applyFill="1" applyBorder="1" applyAlignment="1" applyProtection="1">
      <alignment horizontal="center" vertical="center" wrapText="1"/>
    </xf>
    <xf numFmtId="9" fontId="76" fillId="6" borderId="157" xfId="1" applyFont="1" applyFill="1" applyBorder="1" applyAlignment="1" applyProtection="1">
      <alignment horizontal="center" vertical="center" wrapText="1"/>
    </xf>
    <xf numFmtId="9" fontId="76" fillId="6" borderId="71" xfId="1" applyFont="1" applyFill="1" applyBorder="1" applyAlignment="1" applyProtection="1">
      <alignment horizontal="center" vertical="center" wrapText="1"/>
    </xf>
    <xf numFmtId="3" fontId="19" fillId="2" borderId="158" xfId="0" applyNumberFormat="1" applyFont="1" applyFill="1" applyBorder="1" applyAlignment="1" applyProtection="1">
      <alignment vertical="top" wrapText="1"/>
      <protection locked="0"/>
    </xf>
    <xf numFmtId="3" fontId="19" fillId="2" borderId="158" xfId="1" applyNumberFormat="1" applyFont="1" applyFill="1" applyBorder="1" applyAlignment="1" applyProtection="1">
      <alignment vertical="top" wrapText="1"/>
      <protection locked="0"/>
    </xf>
    <xf numFmtId="0" fontId="19" fillId="2" borderId="158" xfId="0" applyFont="1" applyFill="1" applyBorder="1" applyAlignment="1" applyProtection="1">
      <alignment vertical="top" wrapText="1"/>
      <protection locked="0"/>
    </xf>
    <xf numFmtId="0" fontId="19" fillId="0" borderId="157" xfId="0" applyFont="1" applyBorder="1" applyAlignment="1" applyProtection="1">
      <alignment vertical="top" wrapText="1"/>
      <protection locked="0"/>
    </xf>
    <xf numFmtId="0" fontId="24" fillId="0" borderId="157" xfId="0" applyFont="1" applyBorder="1" applyAlignment="1" applyProtection="1">
      <alignment vertical="center" wrapText="1"/>
      <protection locked="0"/>
    </xf>
    <xf numFmtId="0" fontId="24" fillId="0" borderId="0" xfId="0" applyFont="1" applyAlignment="1" applyProtection="1">
      <alignment horizontal="left" vertical="top" wrapText="1"/>
      <protection locked="0"/>
    </xf>
    <xf numFmtId="49" fontId="2" fillId="2" borderId="0" xfId="0" applyNumberFormat="1" applyFont="1" applyFill="1" applyAlignment="1" applyProtection="1">
      <alignment horizontal="center"/>
    </xf>
    <xf numFmtId="49"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4" fillId="4" borderId="1" xfId="0" applyFont="1" applyFill="1" applyBorder="1" applyAlignment="1" applyProtection="1"/>
    <xf numFmtId="49" fontId="7" fillId="3" borderId="0" xfId="0" applyNumberFormat="1" applyFont="1" applyFill="1" applyBorder="1" applyAlignment="1" applyProtection="1">
      <alignment horizontal="left"/>
    </xf>
    <xf numFmtId="49" fontId="8" fillId="2" borderId="0" xfId="0" applyNumberFormat="1" applyFont="1" applyFill="1" applyBorder="1" applyAlignment="1" applyProtection="1">
      <alignment horizontal="center"/>
    </xf>
    <xf numFmtId="49" fontId="12" fillId="36" borderId="3" xfId="0" applyNumberFormat="1" applyFont="1" applyFill="1" applyBorder="1" applyAlignment="1" applyProtection="1">
      <alignment horizontal="center" vertical="center"/>
      <protection locked="0"/>
    </xf>
    <xf numFmtId="49" fontId="12" fillId="36" borderId="4" xfId="0" applyNumberFormat="1" applyFont="1" applyFill="1" applyBorder="1" applyAlignment="1" applyProtection="1">
      <alignment horizontal="center" vertical="center"/>
      <protection locked="0"/>
    </xf>
    <xf numFmtId="49" fontId="12" fillId="36" borderId="5" xfId="0" applyNumberFormat="1" applyFont="1" applyFill="1" applyBorder="1" applyAlignment="1" applyProtection="1">
      <alignment horizontal="center" vertical="center"/>
      <protection locked="0"/>
    </xf>
    <xf numFmtId="49" fontId="0" fillId="3" borderId="0" xfId="0" applyNumberFormat="1" applyFill="1" applyBorder="1" applyAlignment="1" applyProtection="1">
      <alignment horizontal="left"/>
    </xf>
    <xf numFmtId="49" fontId="9"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center"/>
    </xf>
    <xf numFmtId="49" fontId="10" fillId="2" borderId="0" xfId="0" applyNumberFormat="1" applyFont="1" applyFill="1" applyBorder="1" applyAlignment="1" applyProtection="1">
      <alignment horizontal="center"/>
    </xf>
    <xf numFmtId="49" fontId="0" fillId="2" borderId="0" xfId="0" applyNumberFormat="1" applyFill="1" applyBorder="1" applyAlignment="1" applyProtection="1">
      <alignment horizontal="center"/>
    </xf>
    <xf numFmtId="49" fontId="13" fillId="36" borderId="3" xfId="0" applyNumberFormat="1" applyFont="1" applyFill="1" applyBorder="1" applyAlignment="1" applyProtection="1">
      <alignment horizontal="center" vertical="center"/>
      <protection locked="0"/>
    </xf>
    <xf numFmtId="49" fontId="9" fillId="36" borderId="4" xfId="0" applyNumberFormat="1" applyFont="1" applyFill="1" applyBorder="1" applyAlignment="1" applyProtection="1">
      <alignment horizontal="center" vertical="center"/>
      <protection locked="0"/>
    </xf>
    <xf numFmtId="49" fontId="9" fillId="36" borderId="5" xfId="0" applyNumberFormat="1" applyFont="1" applyFill="1" applyBorder="1" applyAlignment="1" applyProtection="1">
      <alignment horizontal="center" vertical="center"/>
      <protection locked="0"/>
    </xf>
    <xf numFmtId="49" fontId="0" fillId="2" borderId="0" xfId="0" applyNumberFormat="1" applyFill="1" applyBorder="1" applyAlignment="1" applyProtection="1">
      <alignment horizontal="left"/>
    </xf>
    <xf numFmtId="1" fontId="8" fillId="36" borderId="113" xfId="0" applyNumberFormat="1" applyFont="1" applyFill="1" applyBorder="1" applyAlignment="1" applyProtection="1">
      <alignment horizontal="center" vertical="center"/>
      <protection locked="0"/>
    </xf>
    <xf numFmtId="1" fontId="8" fillId="36" borderId="103" xfId="0" applyNumberFormat="1" applyFont="1" applyFill="1" applyBorder="1" applyAlignment="1" applyProtection="1">
      <alignment horizontal="center" vertical="center"/>
      <protection locked="0"/>
    </xf>
    <xf numFmtId="1" fontId="8" fillId="36" borderId="114" xfId="0" applyNumberFormat="1" applyFont="1" applyFill="1" applyBorder="1" applyAlignment="1" applyProtection="1">
      <alignment horizontal="center" vertical="center"/>
      <protection locked="0"/>
    </xf>
    <xf numFmtId="1" fontId="8" fillId="36" borderId="111" xfId="0" applyNumberFormat="1" applyFont="1" applyFill="1" applyBorder="1" applyAlignment="1" applyProtection="1">
      <alignment horizontal="center" vertical="center"/>
      <protection locked="0"/>
    </xf>
    <xf numFmtId="1" fontId="8" fillId="36" borderId="21" xfId="0" applyNumberFormat="1" applyFont="1" applyFill="1" applyBorder="1" applyAlignment="1" applyProtection="1">
      <alignment horizontal="center" vertical="center"/>
      <protection locked="0"/>
    </xf>
    <xf numFmtId="1" fontId="8" fillId="36" borderId="112" xfId="0" applyNumberFormat="1" applyFont="1" applyFill="1" applyBorder="1" applyAlignment="1" applyProtection="1">
      <alignment horizontal="center" vertical="center"/>
      <protection locked="0"/>
    </xf>
    <xf numFmtId="1" fontId="8" fillId="36" borderId="109" xfId="0" applyNumberFormat="1" applyFont="1" applyFill="1" applyBorder="1" applyAlignment="1" applyProtection="1">
      <alignment horizontal="center" vertical="center"/>
      <protection locked="0"/>
    </xf>
    <xf numFmtId="1" fontId="8" fillId="36" borderId="36" xfId="0" applyNumberFormat="1" applyFont="1" applyFill="1" applyBorder="1" applyAlignment="1" applyProtection="1">
      <alignment horizontal="center" vertical="center"/>
      <protection locked="0"/>
    </xf>
    <xf numFmtId="1" fontId="8" fillId="36" borderId="110" xfId="0" applyNumberFormat="1" applyFont="1" applyFill="1" applyBorder="1" applyAlignment="1" applyProtection="1">
      <alignment horizontal="center" vertical="center"/>
      <protection locked="0"/>
    </xf>
    <xf numFmtId="165" fontId="10" fillId="2" borderId="0" xfId="0" applyNumberFormat="1" applyFont="1" applyFill="1" applyBorder="1" applyAlignment="1" applyProtection="1">
      <alignment horizontal="center"/>
    </xf>
    <xf numFmtId="165" fontId="0" fillId="2" borderId="0" xfId="0" applyNumberFormat="1" applyFill="1" applyBorder="1" applyAlignment="1" applyProtection="1">
      <alignment horizontal="center"/>
    </xf>
    <xf numFmtId="0" fontId="113" fillId="40" borderId="0" xfId="0" applyFont="1" applyFill="1" applyBorder="1" applyAlignment="1">
      <alignment horizontal="center" wrapText="1"/>
    </xf>
    <xf numFmtId="0" fontId="113" fillId="40" borderId="1" xfId="0" applyFont="1" applyFill="1" applyBorder="1" applyAlignment="1">
      <alignment horizontal="center" wrapText="1"/>
    </xf>
    <xf numFmtId="0" fontId="109" fillId="2" borderId="0" xfId="0" applyFont="1" applyFill="1" applyBorder="1" applyAlignment="1">
      <alignment vertical="center"/>
    </xf>
    <xf numFmtId="0" fontId="109" fillId="0" borderId="0" xfId="0" applyFont="1" applyAlignment="1">
      <alignment vertical="center"/>
    </xf>
    <xf numFmtId="0" fontId="109" fillId="2" borderId="0" xfId="0" applyFont="1" applyFill="1" applyBorder="1" applyAlignment="1">
      <alignment horizontal="center" vertical="center" textRotation="90"/>
    </xf>
    <xf numFmtId="0" fontId="109" fillId="0" borderId="0" xfId="0" applyFont="1" applyAlignment="1">
      <alignment horizontal="center" vertical="center" textRotation="90"/>
    </xf>
    <xf numFmtId="0" fontId="45" fillId="39" borderId="20" xfId="0" applyFont="1" applyFill="1" applyBorder="1" applyAlignment="1">
      <alignment horizontal="left"/>
    </xf>
    <xf numFmtId="0" fontId="102" fillId="39" borderId="21" xfId="0" applyFont="1" applyFill="1" applyBorder="1" applyAlignment="1">
      <alignment horizontal="left"/>
    </xf>
    <xf numFmtId="0" fontId="101" fillId="33" borderId="97" xfId="0" applyFont="1" applyFill="1" applyBorder="1" applyAlignment="1">
      <alignment horizontal="left"/>
    </xf>
    <xf numFmtId="0" fontId="32" fillId="33" borderId="80" xfId="0" applyFont="1" applyFill="1" applyBorder="1" applyAlignment="1"/>
    <xf numFmtId="0" fontId="101" fillId="33" borderId="98" xfId="0" applyFont="1" applyFill="1" applyBorder="1" applyAlignment="1">
      <alignment horizontal="left"/>
    </xf>
    <xf numFmtId="0" fontId="32" fillId="33" borderId="63" xfId="0" applyFont="1" applyFill="1" applyBorder="1" applyAlignment="1"/>
    <xf numFmtId="0" fontId="101" fillId="33" borderId="153" xfId="0" applyFont="1" applyFill="1" applyBorder="1" applyAlignment="1">
      <alignment horizontal="left"/>
    </xf>
    <xf numFmtId="0" fontId="32" fillId="33" borderId="64" xfId="0" applyFont="1" applyFill="1" applyBorder="1" applyAlignment="1"/>
    <xf numFmtId="0" fontId="104" fillId="39" borderId="20" xfId="0" applyFont="1" applyFill="1" applyBorder="1" applyAlignment="1">
      <alignment horizontal="center"/>
    </xf>
    <xf numFmtId="0" fontId="104" fillId="39" borderId="31" xfId="0" applyFont="1" applyFill="1" applyBorder="1" applyAlignment="1">
      <alignment horizontal="center"/>
    </xf>
    <xf numFmtId="3" fontId="32" fillId="33" borderId="97" xfId="0" applyNumberFormat="1" applyFont="1" applyFill="1" applyBorder="1" applyAlignment="1">
      <alignment horizontal="right"/>
    </xf>
    <xf numFmtId="3" fontId="32" fillId="33" borderId="83" xfId="0" applyNumberFormat="1" applyFont="1" applyFill="1" applyBorder="1" applyAlignment="1">
      <alignment horizontal="right"/>
    </xf>
    <xf numFmtId="3" fontId="32" fillId="33" borderId="98" xfId="0" applyNumberFormat="1" applyFont="1" applyFill="1" applyBorder="1" applyAlignment="1">
      <alignment horizontal="right"/>
    </xf>
    <xf numFmtId="3" fontId="32" fillId="33" borderId="84" xfId="0" applyNumberFormat="1" applyFont="1" applyFill="1" applyBorder="1" applyAlignment="1">
      <alignment horizontal="right"/>
    </xf>
    <xf numFmtId="3" fontId="32" fillId="33" borderId="153" xfId="0" applyNumberFormat="1" applyFont="1" applyFill="1" applyBorder="1" applyAlignment="1">
      <alignment horizontal="right"/>
    </xf>
    <xf numFmtId="3" fontId="32" fillId="33" borderId="189" xfId="0" applyNumberFormat="1" applyFont="1" applyFill="1" applyBorder="1" applyAlignment="1">
      <alignment horizontal="right"/>
    </xf>
    <xf numFmtId="0" fontId="101" fillId="33" borderId="99" xfId="0" applyFont="1" applyFill="1" applyBorder="1" applyAlignment="1">
      <alignment horizontal="left"/>
    </xf>
    <xf numFmtId="0" fontId="32" fillId="33" borderId="81" xfId="0" applyFont="1" applyFill="1" applyBorder="1" applyAlignment="1"/>
    <xf numFmtId="0" fontId="32" fillId="33" borderId="85" xfId="0" applyFont="1" applyFill="1" applyBorder="1" applyAlignment="1"/>
    <xf numFmtId="9" fontId="32" fillId="33" borderId="99" xfId="1" applyFont="1" applyFill="1" applyBorder="1" applyAlignment="1">
      <alignment horizontal="right"/>
    </xf>
    <xf numFmtId="9" fontId="32" fillId="33" borderId="85" xfId="1" applyFont="1" applyFill="1" applyBorder="1" applyAlignment="1">
      <alignment horizontal="right"/>
    </xf>
    <xf numFmtId="0" fontId="101" fillId="33" borderId="16" xfId="0" applyFont="1" applyFill="1" applyBorder="1" applyAlignment="1">
      <alignment horizontal="left"/>
    </xf>
    <xf numFmtId="0" fontId="32" fillId="33" borderId="0" xfId="0" applyFont="1" applyFill="1" applyBorder="1" applyAlignment="1"/>
    <xf numFmtId="0" fontId="32" fillId="33" borderId="189" xfId="0" applyFont="1" applyFill="1" applyBorder="1" applyAlignment="1"/>
    <xf numFmtId="0" fontId="32" fillId="33" borderId="17" xfId="0" applyFont="1" applyFill="1" applyBorder="1" applyAlignment="1"/>
    <xf numFmtId="0" fontId="101" fillId="33" borderId="154" xfId="0" applyFont="1" applyFill="1" applyBorder="1" applyAlignment="1">
      <alignment horizontal="left"/>
    </xf>
    <xf numFmtId="0" fontId="32" fillId="33" borderId="187" xfId="0" applyFont="1" applyFill="1" applyBorder="1" applyAlignment="1"/>
    <xf numFmtId="0" fontId="32" fillId="33" borderId="188" xfId="0" applyFont="1" applyFill="1" applyBorder="1" applyAlignment="1"/>
    <xf numFmtId="3" fontId="32" fillId="33" borderId="16" xfId="0" applyNumberFormat="1" applyFont="1" applyFill="1" applyBorder="1" applyAlignment="1">
      <alignment horizontal="right"/>
    </xf>
    <xf numFmtId="3" fontId="32" fillId="33" borderId="17" xfId="0" applyNumberFormat="1" applyFont="1" applyFill="1" applyBorder="1" applyAlignment="1">
      <alignment horizontal="right"/>
    </xf>
    <xf numFmtId="3" fontId="32" fillId="33" borderId="154" xfId="0" applyNumberFormat="1" applyFont="1" applyFill="1" applyBorder="1" applyAlignment="1">
      <alignment horizontal="right"/>
    </xf>
    <xf numFmtId="3" fontId="32" fillId="33" borderId="188" xfId="0" applyNumberFormat="1" applyFont="1" applyFill="1" applyBorder="1" applyAlignment="1">
      <alignment horizontal="right"/>
    </xf>
    <xf numFmtId="0" fontId="109" fillId="0" borderId="0" xfId="0" applyFont="1" applyAlignment="1"/>
    <xf numFmtId="0" fontId="63" fillId="29" borderId="11" xfId="0" applyFont="1" applyFill="1" applyBorder="1" applyAlignment="1">
      <alignment horizontal="center" vertical="top" wrapText="1"/>
    </xf>
    <xf numFmtId="0" fontId="63" fillId="29" borderId="15" xfId="0" applyFont="1" applyFill="1" applyBorder="1" applyAlignment="1">
      <alignment horizontal="center" vertical="top" wrapText="1"/>
    </xf>
    <xf numFmtId="0" fontId="63" fillId="30" borderId="11" xfId="0" applyFont="1" applyFill="1" applyBorder="1" applyAlignment="1">
      <alignment horizontal="center" vertical="top" wrapText="1"/>
    </xf>
    <xf numFmtId="0" fontId="63" fillId="30" borderId="6" xfId="0" applyFont="1" applyFill="1" applyBorder="1" applyAlignment="1">
      <alignment horizontal="center" vertical="top" wrapText="1"/>
    </xf>
    <xf numFmtId="0" fontId="42" fillId="28" borderId="37" xfId="0" applyFont="1" applyFill="1" applyBorder="1" applyAlignment="1">
      <alignment horizontal="center" vertical="top" wrapText="1"/>
    </xf>
    <xf numFmtId="0" fontId="42" fillId="28" borderId="41" xfId="0" applyFont="1" applyFill="1" applyBorder="1" applyAlignment="1">
      <alignment horizontal="center" vertical="top" wrapText="1"/>
    </xf>
    <xf numFmtId="0" fontId="42" fillId="28" borderId="42" xfId="0" applyFont="1" applyFill="1" applyBorder="1" applyAlignment="1">
      <alignment horizontal="center" vertical="top" wrapText="1"/>
    </xf>
    <xf numFmtId="0" fontId="42" fillId="28" borderId="51" xfId="0" applyFont="1" applyFill="1" applyBorder="1" applyAlignment="1">
      <alignment horizontal="center" vertical="top" wrapText="1"/>
    </xf>
    <xf numFmtId="0" fontId="42" fillId="28" borderId="52" xfId="0" applyFont="1" applyFill="1" applyBorder="1" applyAlignment="1">
      <alignment horizontal="center" vertical="top" wrapText="1"/>
    </xf>
    <xf numFmtId="0" fontId="42" fillId="28" borderId="53" xfId="0" applyFont="1" applyFill="1" applyBorder="1" applyAlignment="1">
      <alignment horizontal="center" vertical="top" wrapText="1"/>
    </xf>
    <xf numFmtId="0" fontId="63" fillId="30" borderId="10" xfId="0" applyFont="1" applyFill="1" applyBorder="1" applyAlignment="1">
      <alignment horizontal="center" vertical="top" wrapText="1"/>
    </xf>
    <xf numFmtId="0" fontId="63" fillId="0" borderId="0" xfId="0" applyFont="1" applyAlignment="1">
      <alignment horizontal="center" vertical="top" wrapText="1"/>
    </xf>
    <xf numFmtId="0" fontId="15" fillId="0" borderId="12" xfId="0" applyFont="1" applyBorder="1" applyAlignment="1">
      <alignment horizontal="center" vertical="top" wrapText="1"/>
    </xf>
    <xf numFmtId="0" fontId="15" fillId="0" borderId="16" xfId="0" applyFont="1" applyBorder="1" applyAlignment="1">
      <alignment horizontal="center" vertical="top" wrapText="1"/>
    </xf>
    <xf numFmtId="0" fontId="15" fillId="0" borderId="18" xfId="0" applyFont="1" applyBorder="1" applyAlignment="1">
      <alignment horizontal="center" vertical="top" wrapText="1"/>
    </xf>
    <xf numFmtId="0" fontId="15" fillId="0" borderId="20" xfId="0" applyFont="1" applyBorder="1" applyAlignment="1">
      <alignment horizontal="center" vertical="top" wrapText="1"/>
    </xf>
    <xf numFmtId="0" fontId="63" fillId="7" borderId="12" xfId="0" applyFont="1" applyFill="1" applyBorder="1" applyAlignment="1">
      <alignment horizontal="center" vertical="top" wrapText="1"/>
    </xf>
    <xf numFmtId="0" fontId="63" fillId="7" borderId="13" xfId="0" applyFont="1" applyFill="1" applyBorder="1" applyAlignment="1">
      <alignment horizontal="center" vertical="top" wrapText="1"/>
    </xf>
    <xf numFmtId="0" fontId="63" fillId="7" borderId="14" xfId="0" applyFont="1" applyFill="1" applyBorder="1" applyAlignment="1">
      <alignment horizontal="center" vertical="top" wrapText="1"/>
    </xf>
    <xf numFmtId="0" fontId="63" fillId="7" borderId="16" xfId="0" applyFont="1" applyFill="1" applyBorder="1" applyAlignment="1">
      <alignment horizontal="center" vertical="top" wrapText="1"/>
    </xf>
    <xf numFmtId="0" fontId="63" fillId="7" borderId="0" xfId="0" applyFont="1" applyFill="1" applyBorder="1" applyAlignment="1">
      <alignment horizontal="center" vertical="top" wrapText="1"/>
    </xf>
    <xf numFmtId="0" fontId="63" fillId="7" borderId="17" xfId="0" applyFont="1" applyFill="1" applyBorder="1" applyAlignment="1">
      <alignment horizontal="center" vertical="top" wrapText="1"/>
    </xf>
    <xf numFmtId="0" fontId="63" fillId="32" borderId="11" xfId="0" applyFont="1" applyFill="1" applyBorder="1" applyAlignment="1">
      <alignment horizontal="center" vertical="center" textRotation="90" wrapText="1"/>
    </xf>
    <xf numFmtId="0" fontId="32" fillId="32" borderId="15" xfId="0" applyFont="1" applyFill="1" applyBorder="1" applyAlignment="1">
      <alignment horizontal="center" vertical="center" textRotation="90" wrapText="1"/>
    </xf>
    <xf numFmtId="0" fontId="32" fillId="32" borderId="6" xfId="0" applyFont="1" applyFill="1" applyBorder="1" applyAlignment="1">
      <alignment horizontal="center" vertical="center" textRotation="90" wrapText="1"/>
    </xf>
    <xf numFmtId="0" fontId="81" fillId="4" borderId="12" xfId="0" applyFont="1" applyFill="1" applyBorder="1" applyAlignment="1">
      <alignment horizontal="center" wrapText="1"/>
    </xf>
    <xf numFmtId="0" fontId="81" fillId="4" borderId="13" xfId="0" applyFont="1" applyFill="1" applyBorder="1" applyAlignment="1">
      <alignment horizontal="center" wrapText="1"/>
    </xf>
    <xf numFmtId="0" fontId="63" fillId="33" borderId="11" xfId="0" applyFont="1" applyFill="1" applyBorder="1" applyAlignment="1">
      <alignment horizontal="center" vertical="center" textRotation="90" wrapText="1"/>
    </xf>
    <xf numFmtId="0" fontId="98" fillId="33" borderId="15" xfId="0" applyFont="1" applyFill="1" applyBorder="1" applyAlignment="1">
      <alignment horizontal="center" vertical="center" textRotation="90" wrapText="1"/>
    </xf>
    <xf numFmtId="0" fontId="98" fillId="33" borderId="6" xfId="0" applyFont="1" applyFill="1" applyBorder="1" applyAlignment="1">
      <alignment horizontal="center" vertical="center" textRotation="90" wrapText="1"/>
    </xf>
    <xf numFmtId="0" fontId="63" fillId="36" borderId="11" xfId="0" applyFont="1" applyFill="1" applyBorder="1" applyAlignment="1">
      <alignment horizontal="center" vertical="center" textRotation="90" wrapText="1"/>
    </xf>
    <xf numFmtId="0" fontId="32" fillId="0" borderId="15" xfId="0" applyFont="1" applyBorder="1" applyAlignment="1">
      <alignment horizontal="center" vertical="center" textRotation="90" wrapText="1"/>
    </xf>
    <xf numFmtId="0" fontId="32" fillId="0" borderId="6" xfId="0" applyFont="1" applyBorder="1" applyAlignment="1">
      <alignment horizontal="center" vertical="center" textRotation="90" wrapText="1"/>
    </xf>
    <xf numFmtId="49" fontId="81" fillId="36" borderId="3" xfId="0" applyNumberFormat="1" applyFont="1" applyFill="1" applyBorder="1" applyAlignment="1">
      <alignment horizontal="center" wrapText="1"/>
    </xf>
    <xf numFmtId="0" fontId="81" fillId="36" borderId="4" xfId="0" applyNumberFormat="1" applyFont="1" applyFill="1" applyBorder="1" applyAlignment="1">
      <alignment horizontal="center" wrapText="1"/>
    </xf>
    <xf numFmtId="0" fontId="0" fillId="0" borderId="5" xfId="0" applyBorder="1" applyAlignment="1">
      <alignment horizontal="center" wrapText="1"/>
    </xf>
    <xf numFmtId="49" fontId="81" fillId="6" borderId="12" xfId="0" applyNumberFormat="1" applyFont="1" applyFill="1" applyBorder="1" applyAlignment="1">
      <alignment horizontal="center" wrapText="1"/>
    </xf>
    <xf numFmtId="0" fontId="81" fillId="6" borderId="14" xfId="0" applyNumberFormat="1" applyFont="1" applyFill="1" applyBorder="1" applyAlignment="1">
      <alignment horizontal="center" wrapText="1"/>
    </xf>
    <xf numFmtId="0" fontId="20" fillId="4" borderId="102" xfId="0" applyFont="1" applyFill="1" applyBorder="1" applyAlignment="1">
      <alignment horizontal="center" wrapText="1"/>
    </xf>
    <xf numFmtId="0" fontId="20" fillId="4" borderId="103" xfId="0" applyFont="1" applyFill="1" applyBorder="1" applyAlignment="1">
      <alignment horizontal="center" wrapText="1"/>
    </xf>
    <xf numFmtId="0" fontId="20" fillId="32" borderId="11" xfId="0" applyFont="1" applyFill="1" applyBorder="1" applyAlignment="1">
      <alignment horizontal="center" vertical="center" textRotation="90" wrapText="1"/>
    </xf>
    <xf numFmtId="0" fontId="68" fillId="32" borderId="15" xfId="0" applyFont="1" applyFill="1" applyBorder="1" applyAlignment="1">
      <alignment horizontal="center" vertical="center" textRotation="90" wrapText="1"/>
    </xf>
    <xf numFmtId="0" fontId="68" fillId="32" borderId="6" xfId="0" applyFont="1" applyFill="1" applyBorder="1" applyAlignment="1">
      <alignment horizontal="center" vertical="center" textRotation="90" wrapText="1"/>
    </xf>
    <xf numFmtId="0" fontId="20" fillId="8" borderId="11" xfId="0" applyFont="1" applyFill="1" applyBorder="1" applyAlignment="1">
      <alignment horizontal="center" vertical="center" textRotation="90" wrapText="1"/>
    </xf>
    <xf numFmtId="0" fontId="68" fillId="8" borderId="15" xfId="0" applyFont="1" applyFill="1" applyBorder="1" applyAlignment="1">
      <alignment horizontal="center" vertical="center" textRotation="90" wrapText="1"/>
    </xf>
    <xf numFmtId="0" fontId="68" fillId="8" borderId="6" xfId="0" applyFont="1" applyFill="1" applyBorder="1" applyAlignment="1">
      <alignment horizontal="center" vertical="center" textRotation="90" wrapText="1"/>
    </xf>
    <xf numFmtId="0" fontId="20" fillId="36" borderId="11" xfId="0" applyFont="1" applyFill="1" applyBorder="1" applyAlignment="1">
      <alignment horizontal="center" vertical="center" textRotation="90" wrapText="1"/>
    </xf>
    <xf numFmtId="0" fontId="68" fillId="36" borderId="15" xfId="0" applyFont="1" applyFill="1" applyBorder="1" applyAlignment="1">
      <alignment horizontal="center" vertical="center" textRotation="90" wrapText="1"/>
    </xf>
    <xf numFmtId="0" fontId="68" fillId="36" borderId="6" xfId="0" applyFont="1" applyFill="1" applyBorder="1" applyAlignment="1">
      <alignment horizontal="center" vertical="center" textRotation="90" wrapText="1"/>
    </xf>
    <xf numFmtId="0" fontId="20" fillId="33" borderId="11" xfId="0" applyFont="1" applyFill="1" applyBorder="1" applyAlignment="1">
      <alignment horizontal="center" vertical="center" textRotation="90" wrapText="1"/>
    </xf>
    <xf numFmtId="0" fontId="68" fillId="33" borderId="15" xfId="0" applyFont="1" applyFill="1" applyBorder="1" applyAlignment="1">
      <alignment horizontal="center" vertical="center" textRotation="90" wrapText="1"/>
    </xf>
    <xf numFmtId="0" fontId="68" fillId="33" borderId="6" xfId="0" applyFont="1" applyFill="1" applyBorder="1" applyAlignment="1">
      <alignment horizontal="center" vertical="center" textRotation="90" wrapText="1"/>
    </xf>
    <xf numFmtId="0" fontId="20" fillId="0" borderId="0" xfId="0" applyFont="1" applyAlignment="1">
      <alignment horizontal="center" vertical="top" wrapText="1"/>
    </xf>
    <xf numFmtId="49" fontId="82" fillId="6" borderId="107" xfId="0" applyNumberFormat="1" applyFont="1" applyFill="1" applyBorder="1" applyAlignment="1">
      <alignment horizontal="center" wrapText="1"/>
    </xf>
    <xf numFmtId="0" fontId="82" fillId="6" borderId="13" xfId="0" applyFont="1" applyFill="1" applyBorder="1" applyAlignment="1">
      <alignment horizontal="center" wrapText="1"/>
    </xf>
    <xf numFmtId="0" fontId="82" fillId="6" borderId="14" xfId="0" applyFont="1" applyFill="1" applyBorder="1" applyAlignment="1">
      <alignment horizontal="center" wrapText="1"/>
    </xf>
    <xf numFmtId="0" fontId="45" fillId="34" borderId="86" xfId="0" applyFont="1" applyFill="1" applyBorder="1" applyAlignment="1">
      <alignment horizontal="center" vertical="center" wrapText="1"/>
    </xf>
    <xf numFmtId="0" fontId="91" fillId="34" borderId="20" xfId="0" applyFont="1" applyFill="1" applyBorder="1" applyAlignment="1">
      <alignment horizontal="center" vertical="top" wrapText="1"/>
    </xf>
    <xf numFmtId="0" fontId="91" fillId="34" borderId="21" xfId="0" applyFont="1" applyFill="1" applyBorder="1" applyAlignment="1">
      <alignment horizontal="center" vertical="top" wrapText="1"/>
    </xf>
    <xf numFmtId="0" fontId="45" fillId="34" borderId="9"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19" fillId="4" borderId="24" xfId="0" applyFont="1" applyFill="1" applyBorder="1" applyAlignment="1">
      <alignment horizontal="center" vertical="top" wrapText="1"/>
    </xf>
    <xf numFmtId="0" fontId="19" fillId="4" borderId="25" xfId="0" applyFont="1" applyFill="1" applyBorder="1" applyAlignment="1">
      <alignment horizontal="center" vertical="top" wrapText="1"/>
    </xf>
    <xf numFmtId="0" fontId="24" fillId="0" borderId="123" xfId="0" applyFont="1" applyBorder="1" applyAlignment="1" applyProtection="1">
      <alignment vertical="center" wrapText="1"/>
      <protection locked="0"/>
    </xf>
    <xf numFmtId="0" fontId="0" fillId="0" borderId="130" xfId="0" applyBorder="1" applyAlignment="1" applyProtection="1">
      <alignment vertical="center" wrapText="1"/>
      <protection locked="0"/>
    </xf>
    <xf numFmtId="0" fontId="0" fillId="0" borderId="133" xfId="0" applyBorder="1" applyAlignment="1" applyProtection="1">
      <alignment vertical="center" wrapText="1"/>
      <protection locked="0"/>
    </xf>
    <xf numFmtId="0" fontId="19" fillId="0" borderId="123" xfId="0" applyFont="1" applyFill="1" applyBorder="1" applyAlignment="1" applyProtection="1">
      <alignment vertical="center" wrapText="1"/>
      <protection locked="0"/>
    </xf>
    <xf numFmtId="0" fontId="0" fillId="0" borderId="116" xfId="0" applyBorder="1" applyAlignment="1" applyProtection="1">
      <alignment vertical="center" wrapText="1"/>
      <protection locked="0"/>
    </xf>
    <xf numFmtId="49" fontId="82" fillId="36" borderId="107" xfId="0" applyNumberFormat="1" applyFont="1" applyFill="1" applyBorder="1" applyAlignment="1">
      <alignment horizontal="center" wrapText="1"/>
    </xf>
    <xf numFmtId="0" fontId="82" fillId="36" borderId="13" xfId="0" applyFont="1" applyFill="1" applyBorder="1" applyAlignment="1">
      <alignment horizontal="center" wrapText="1"/>
    </xf>
    <xf numFmtId="0" fontId="82" fillId="36" borderId="14" xfId="0" applyFont="1" applyFill="1" applyBorder="1" applyAlignment="1">
      <alignment horizontal="center" wrapText="1"/>
    </xf>
    <xf numFmtId="0" fontId="45" fillId="34" borderId="9" xfId="0" applyFont="1" applyFill="1" applyBorder="1" applyAlignment="1">
      <alignment horizontal="center" wrapText="1"/>
    </xf>
    <xf numFmtId="0" fontId="45" fillId="34" borderId="160" xfId="0" applyFont="1" applyFill="1" applyBorder="1" applyAlignment="1">
      <alignment horizontal="center" wrapText="1"/>
    </xf>
    <xf numFmtId="0" fontId="45" fillId="34" borderId="86" xfId="0" applyFont="1" applyFill="1" applyBorder="1" applyAlignment="1">
      <alignment horizontal="center" wrapText="1"/>
    </xf>
    <xf numFmtId="0" fontId="45" fillId="34" borderId="82" xfId="0" applyFont="1" applyFill="1" applyBorder="1" applyAlignment="1">
      <alignment horizontal="center" wrapText="1"/>
    </xf>
    <xf numFmtId="0" fontId="45" fillId="35" borderId="11" xfId="0" applyFont="1" applyFill="1" applyBorder="1" applyAlignment="1">
      <alignment horizontal="center" wrapText="1"/>
    </xf>
    <xf numFmtId="0" fontId="0" fillId="35" borderId="6" xfId="0" applyFill="1" applyBorder="1" applyAlignment="1">
      <alignment horizontal="center" wrapText="1"/>
    </xf>
    <xf numFmtId="0" fontId="82" fillId="34" borderId="20" xfId="0" applyFont="1" applyFill="1" applyBorder="1" applyAlignment="1">
      <alignment horizontal="center" wrapText="1"/>
    </xf>
    <xf numFmtId="0" fontId="82" fillId="34" borderId="21" xfId="0" applyFont="1" applyFill="1" applyBorder="1" applyAlignment="1">
      <alignment horizontal="center" wrapText="1"/>
    </xf>
    <xf numFmtId="0" fontId="24" fillId="0" borderId="82" xfId="0" applyFont="1" applyBorder="1" applyAlignment="1" applyProtection="1">
      <alignment vertical="center" wrapText="1"/>
      <protection locked="0"/>
    </xf>
    <xf numFmtId="0" fontId="76" fillId="6" borderId="11" xfId="0" applyFont="1" applyFill="1" applyBorder="1" applyAlignment="1">
      <alignment horizontal="center" vertical="center" wrapText="1"/>
    </xf>
    <xf numFmtId="0" fontId="76" fillId="6"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45" fillId="34" borderId="12" xfId="0" applyFont="1" applyFill="1" applyBorder="1" applyAlignment="1">
      <alignment horizontal="center" wrapText="1"/>
    </xf>
    <xf numFmtId="0" fontId="0" fillId="34" borderId="14" xfId="0" applyFill="1" applyBorder="1" applyAlignment="1">
      <alignment horizontal="center" wrapText="1"/>
    </xf>
    <xf numFmtId="0" fontId="45" fillId="34" borderId="16" xfId="0" applyFont="1" applyFill="1" applyBorder="1" applyAlignment="1">
      <alignment horizontal="center" wrapText="1"/>
    </xf>
    <xf numFmtId="0" fontId="0" fillId="34" borderId="17" xfId="0" applyFill="1" applyBorder="1" applyAlignment="1">
      <alignment horizontal="center" wrapText="1"/>
    </xf>
    <xf numFmtId="0" fontId="76" fillId="6" borderId="73" xfId="0" applyFont="1" applyFill="1" applyBorder="1" applyAlignment="1">
      <alignment horizontal="left" vertical="center" wrapText="1"/>
    </xf>
    <xf numFmtId="0" fontId="0" fillId="0" borderId="69" xfId="0" applyBorder="1" applyAlignment="1">
      <alignment horizontal="left" vertical="center" wrapText="1"/>
    </xf>
    <xf numFmtId="0" fontId="76" fillId="6" borderId="75" xfId="0" applyFont="1" applyFill="1" applyBorder="1" applyAlignment="1">
      <alignment horizontal="left" vertical="center" wrapText="1"/>
    </xf>
    <xf numFmtId="0" fontId="0" fillId="0" borderId="76" xfId="0" applyBorder="1" applyAlignment="1">
      <alignment horizontal="left" vertical="center" wrapText="1"/>
    </xf>
    <xf numFmtId="0" fontId="76" fillId="6" borderId="98" xfId="0" applyFont="1" applyFill="1" applyBorder="1" applyAlignment="1" applyProtection="1">
      <alignment horizontal="left" vertical="center" wrapText="1"/>
    </xf>
    <xf numFmtId="0" fontId="0" fillId="0" borderId="84" xfId="0" applyBorder="1" applyAlignment="1">
      <alignment horizontal="left" vertical="center" wrapText="1"/>
    </xf>
    <xf numFmtId="0" fontId="76" fillId="6" borderId="98" xfId="0" applyFont="1" applyFill="1" applyBorder="1" applyAlignment="1">
      <alignment horizontal="left" vertical="center" wrapText="1"/>
    </xf>
    <xf numFmtId="0" fontId="0" fillId="0" borderId="98" xfId="0" applyBorder="1" applyAlignment="1">
      <alignment horizontal="left" vertical="center" wrapText="1"/>
    </xf>
    <xf numFmtId="0" fontId="0" fillId="0" borderId="99" xfId="0" applyBorder="1" applyAlignment="1">
      <alignment horizontal="left" vertical="center" wrapText="1"/>
    </xf>
    <xf numFmtId="0" fontId="76" fillId="6" borderId="76" xfId="0" applyFont="1" applyFill="1" applyBorder="1" applyAlignment="1">
      <alignment horizontal="left" vertical="center" wrapText="1"/>
    </xf>
    <xf numFmtId="0" fontId="0" fillId="0" borderId="77" xfId="0" applyBorder="1" applyAlignment="1">
      <alignment horizontal="left" vertical="center" wrapText="1"/>
    </xf>
    <xf numFmtId="0" fontId="45" fillId="31" borderId="20" xfId="0" applyFont="1" applyFill="1" applyBorder="1" applyAlignment="1">
      <alignment horizontal="center" wrapText="1"/>
    </xf>
    <xf numFmtId="0" fontId="102" fillId="0" borderId="21" xfId="0" applyFont="1" applyBorder="1" applyAlignment="1">
      <alignment horizontal="center" wrapText="1"/>
    </xf>
    <xf numFmtId="0" fontId="102" fillId="0" borderId="31" xfId="0" applyFont="1" applyBorder="1" applyAlignment="1">
      <alignment horizontal="center" wrapText="1"/>
    </xf>
    <xf numFmtId="0" fontId="76" fillId="6" borderId="153" xfId="0"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54" xfId="0" applyBorder="1" applyAlignment="1">
      <alignment horizontal="left" vertical="center" wrapText="1"/>
    </xf>
    <xf numFmtId="0" fontId="76" fillId="6" borderId="118" xfId="0" applyFont="1" applyFill="1" applyBorder="1" applyAlignment="1">
      <alignment horizontal="left" vertical="center" wrapText="1"/>
    </xf>
    <xf numFmtId="0" fontId="0" fillId="0" borderId="15" xfId="0" applyBorder="1" applyAlignment="1">
      <alignment horizontal="left" vertical="center" wrapText="1"/>
    </xf>
    <xf numFmtId="0" fontId="0" fillId="0" borderId="115" xfId="0" applyBorder="1" applyAlignment="1">
      <alignment horizontal="left" vertical="center" wrapText="1"/>
    </xf>
    <xf numFmtId="0" fontId="45" fillId="34" borderId="10" xfId="0" applyFont="1" applyFill="1" applyBorder="1" applyAlignment="1">
      <alignment horizontal="center" wrapText="1"/>
    </xf>
    <xf numFmtId="0" fontId="45" fillId="34" borderId="11" xfId="0" applyFont="1" applyFill="1" applyBorder="1" applyAlignment="1">
      <alignment horizontal="center" wrapText="1"/>
    </xf>
    <xf numFmtId="0" fontId="76" fillId="6" borderId="11" xfId="0" applyFont="1" applyFill="1" applyBorder="1" applyAlignment="1">
      <alignment horizontal="left" vertical="center" wrapText="1"/>
    </xf>
    <xf numFmtId="0" fontId="0" fillId="0" borderId="6" xfId="0" applyBorder="1" applyAlignment="1">
      <alignment horizontal="left" vertical="center" wrapText="1"/>
    </xf>
    <xf numFmtId="0" fontId="76" fillId="6" borderId="82" xfId="0" applyFont="1" applyFill="1" applyBorder="1" applyAlignment="1">
      <alignment horizontal="left" vertical="center" wrapText="1"/>
    </xf>
    <xf numFmtId="0" fontId="0" fillId="0" borderId="116" xfId="0" applyBorder="1" applyAlignment="1">
      <alignment horizontal="left" vertical="center" wrapText="1"/>
    </xf>
    <xf numFmtId="0" fontId="76" fillId="6" borderId="69" xfId="0" applyFont="1" applyFill="1" applyBorder="1" applyAlignment="1">
      <alignment horizontal="left" vertical="center" wrapText="1"/>
    </xf>
    <xf numFmtId="0" fontId="0" fillId="0" borderId="70" xfId="0" applyBorder="1" applyAlignment="1">
      <alignment horizontal="left" vertical="center" wrapText="1"/>
    </xf>
    <xf numFmtId="0" fontId="76" fillId="6" borderId="123" xfId="0" applyFont="1" applyFill="1" applyBorder="1" applyAlignment="1">
      <alignment horizontal="left" vertical="center" wrapText="1"/>
    </xf>
    <xf numFmtId="0" fontId="0" fillId="0" borderId="133" xfId="0" applyBorder="1" applyAlignment="1">
      <alignment horizontal="left" vertical="center" wrapText="1"/>
    </xf>
    <xf numFmtId="0" fontId="76" fillId="6" borderId="99" xfId="0" applyFont="1" applyFill="1" applyBorder="1" applyAlignment="1">
      <alignment horizontal="left" vertical="center" wrapText="1"/>
    </xf>
    <xf numFmtId="0" fontId="0" fillId="0" borderId="85" xfId="0" applyBorder="1" applyAlignment="1">
      <alignment horizontal="left" vertical="center" wrapText="1"/>
    </xf>
    <xf numFmtId="0" fontId="0" fillId="0" borderId="130" xfId="0" applyBorder="1" applyAlignment="1">
      <alignment horizontal="left" vertical="center" wrapText="1"/>
    </xf>
    <xf numFmtId="0" fontId="76" fillId="6" borderId="130" xfId="0" applyFont="1" applyFill="1" applyBorder="1" applyAlignment="1">
      <alignment horizontal="left" vertical="center" wrapText="1"/>
    </xf>
    <xf numFmtId="0" fontId="45" fillId="7" borderId="20" xfId="0" applyFont="1" applyFill="1" applyBorder="1" applyAlignment="1">
      <alignment horizontal="center" wrapText="1"/>
    </xf>
    <xf numFmtId="0" fontId="0" fillId="7" borderId="21" xfId="0" applyFill="1" applyBorder="1" applyAlignment="1">
      <alignment horizontal="center" wrapText="1"/>
    </xf>
    <xf numFmtId="0" fontId="0" fillId="7" borderId="31" xfId="0" applyFill="1" applyBorder="1" applyAlignment="1">
      <alignment horizontal="center" wrapText="1"/>
    </xf>
    <xf numFmtId="0" fontId="76" fillId="6" borderId="11" xfId="0" applyFont="1" applyFill="1" applyBorder="1" applyAlignment="1">
      <alignment vertical="center" wrapText="1"/>
    </xf>
    <xf numFmtId="0" fontId="0" fillId="0" borderId="15" xfId="0" applyBorder="1" applyAlignment="1">
      <alignment vertical="center" wrapText="1"/>
    </xf>
    <xf numFmtId="0" fontId="0" fillId="0" borderId="6" xfId="0" applyBorder="1" applyAlignment="1">
      <alignment vertical="center" wrapText="1"/>
    </xf>
    <xf numFmtId="0" fontId="76" fillId="6" borderId="82" xfId="0" applyFont="1" applyFill="1" applyBorder="1" applyAlignment="1" applyProtection="1">
      <alignment horizontal="left" vertical="center" wrapText="1"/>
    </xf>
    <xf numFmtId="0" fontId="76" fillId="6" borderId="123" xfId="0" applyFont="1" applyFill="1" applyBorder="1" applyAlignment="1" applyProtection="1">
      <alignment horizontal="left" vertical="center" wrapText="1"/>
    </xf>
    <xf numFmtId="0" fontId="76" fillId="6" borderId="20" xfId="0" applyFont="1" applyFill="1" applyBorder="1" applyAlignment="1" applyProtection="1">
      <alignment horizontal="left" vertical="center" wrapText="1"/>
    </xf>
    <xf numFmtId="0" fontId="0" fillId="0" borderId="31" xfId="0" applyBorder="1" applyAlignment="1">
      <alignment horizontal="left" vertical="center" wrapText="1"/>
    </xf>
    <xf numFmtId="0" fontId="19" fillId="0" borderId="82" xfId="0" applyFont="1" applyFill="1" applyBorder="1" applyAlignment="1" applyProtection="1">
      <alignment vertical="center" wrapText="1"/>
      <protection locked="0"/>
    </xf>
    <xf numFmtId="0" fontId="76" fillId="6" borderId="99" xfId="0" applyFont="1" applyFill="1" applyBorder="1" applyAlignment="1" applyProtection="1">
      <alignment horizontal="left" vertical="center" wrapText="1"/>
    </xf>
    <xf numFmtId="0" fontId="76" fillId="6" borderId="73" xfId="0" applyFont="1" applyFill="1" applyBorder="1" applyAlignment="1" applyProtection="1">
      <alignment horizontal="left" vertical="center" wrapText="1"/>
    </xf>
    <xf numFmtId="0" fontId="0" fillId="0" borderId="74" xfId="0" applyBorder="1" applyAlignment="1">
      <alignment horizontal="left" vertical="center" wrapText="1"/>
    </xf>
    <xf numFmtId="0" fontId="24" fillId="0" borderId="130" xfId="0" applyFont="1" applyBorder="1" applyAlignment="1" applyProtection="1">
      <alignment vertical="center" wrapText="1"/>
      <protection locked="0"/>
    </xf>
    <xf numFmtId="0" fontId="111" fillId="2" borderId="11" xfId="0" applyFont="1" applyFill="1" applyBorder="1" applyAlignment="1" applyProtection="1">
      <alignment horizontal="left" wrapText="1"/>
      <protection locked="0"/>
    </xf>
    <xf numFmtId="0" fontId="112" fillId="0" borderId="115" xfId="0" applyFont="1" applyBorder="1" applyAlignment="1" applyProtection="1">
      <alignment horizontal="left" wrapText="1"/>
      <protection locked="0"/>
    </xf>
    <xf numFmtId="0" fontId="111" fillId="2" borderId="118" xfId="0" applyFont="1" applyFill="1" applyBorder="1" applyAlignment="1" applyProtection="1">
      <alignment horizontal="left" wrapText="1"/>
      <protection locked="0"/>
    </xf>
    <xf numFmtId="0" fontId="112" fillId="0" borderId="6" xfId="0" applyFont="1" applyBorder="1" applyAlignment="1" applyProtection="1">
      <alignment horizontal="left" wrapText="1"/>
      <protection locked="0"/>
    </xf>
    <xf numFmtId="0" fontId="89" fillId="34" borderId="20" xfId="0" applyFont="1" applyFill="1" applyBorder="1" applyAlignment="1">
      <alignment horizontal="center" vertical="top" wrapText="1"/>
    </xf>
    <xf numFmtId="0" fontId="0" fillId="0" borderId="21" xfId="0" applyBorder="1" applyAlignment="1">
      <alignment horizontal="center" vertical="top" wrapText="1"/>
    </xf>
    <xf numFmtId="49" fontId="82" fillId="36" borderId="20" xfId="0" applyNumberFormat="1" applyFont="1" applyFill="1" applyBorder="1" applyAlignment="1">
      <alignment horizontal="left" vertical="center" wrapText="1"/>
    </xf>
    <xf numFmtId="0" fontId="103" fillId="36" borderId="21" xfId="0" applyFont="1" applyFill="1" applyBorder="1" applyAlignment="1">
      <alignment horizontal="left" vertical="center" wrapText="1"/>
    </xf>
    <xf numFmtId="0" fontId="68" fillId="36" borderId="21" xfId="0" applyFont="1" applyFill="1" applyBorder="1" applyAlignment="1">
      <alignment wrapText="1"/>
    </xf>
    <xf numFmtId="0" fontId="112" fillId="0" borderId="15" xfId="0" applyFont="1" applyBorder="1" applyAlignment="1" applyProtection="1">
      <alignment horizontal="left" wrapText="1"/>
      <protection locked="0"/>
    </xf>
    <xf numFmtId="0" fontId="76" fillId="6" borderId="69" xfId="0" applyFont="1" applyFill="1" applyBorder="1" applyAlignment="1" applyProtection="1">
      <alignment horizontal="left" vertical="center" wrapText="1"/>
    </xf>
    <xf numFmtId="0" fontId="92" fillId="2" borderId="99" xfId="0" applyFont="1" applyFill="1" applyBorder="1" applyAlignment="1">
      <alignment horizontal="center" vertical="center" wrapText="1"/>
    </xf>
    <xf numFmtId="0" fontId="93" fillId="2" borderId="81" xfId="0" applyFont="1" applyFill="1" applyBorder="1" applyAlignment="1">
      <alignment horizontal="center" vertical="center" wrapText="1"/>
    </xf>
    <xf numFmtId="0" fontId="93" fillId="2" borderId="85" xfId="0" applyFont="1" applyFill="1" applyBorder="1" applyAlignment="1">
      <alignment horizontal="center" vertical="center" wrapText="1"/>
    </xf>
    <xf numFmtId="0" fontId="92" fillId="2" borderId="97" xfId="0" applyFont="1" applyFill="1" applyBorder="1" applyAlignment="1">
      <alignment horizontal="center" vertical="center" wrapText="1"/>
    </xf>
    <xf numFmtId="0" fontId="93" fillId="2" borderId="80" xfId="0" applyFont="1" applyFill="1" applyBorder="1" applyAlignment="1">
      <alignment horizontal="center" vertical="center" wrapText="1"/>
    </xf>
    <xf numFmtId="0" fontId="93" fillId="2" borderId="83" xfId="0" applyFont="1" applyFill="1" applyBorder="1" applyAlignment="1">
      <alignment horizontal="center" vertical="center" wrapText="1"/>
    </xf>
    <xf numFmtId="0" fontId="92" fillId="2" borderId="98" xfId="0" applyFont="1" applyFill="1" applyBorder="1" applyAlignment="1">
      <alignment horizontal="center" vertical="center" wrapText="1"/>
    </xf>
    <xf numFmtId="0" fontId="93" fillId="2" borderId="63" xfId="0" applyFont="1" applyFill="1" applyBorder="1" applyAlignment="1">
      <alignment horizontal="center" vertical="center" wrapText="1"/>
    </xf>
    <xf numFmtId="0" fontId="93" fillId="2" borderId="84" xfId="0" applyFont="1" applyFill="1" applyBorder="1" applyAlignment="1">
      <alignment horizontal="center" vertical="center" wrapText="1"/>
    </xf>
    <xf numFmtId="0" fontId="92" fillId="2" borderId="20" xfId="0" applyFont="1" applyFill="1" applyBorder="1" applyAlignment="1">
      <alignment horizontal="center" vertical="center" wrapText="1"/>
    </xf>
    <xf numFmtId="0" fontId="93" fillId="2" borderId="21" xfId="0" applyFont="1" applyFill="1" applyBorder="1" applyAlignment="1">
      <alignment horizontal="center" vertical="center" wrapText="1"/>
    </xf>
    <xf numFmtId="0" fontId="93" fillId="2" borderId="31" xfId="0" applyFont="1" applyFill="1" applyBorder="1" applyAlignment="1">
      <alignment horizontal="center" vertical="center" wrapText="1"/>
    </xf>
    <xf numFmtId="0" fontId="44" fillId="0" borderId="20" xfId="0" applyFont="1" applyFill="1" applyBorder="1" applyAlignment="1">
      <alignment horizontal="left" vertical="center" wrapText="1" indent="1"/>
    </xf>
    <xf numFmtId="0" fontId="44" fillId="0" borderId="21" xfId="0" applyFont="1" applyFill="1" applyBorder="1" applyAlignment="1">
      <alignment horizontal="left" vertical="center" wrapText="1" indent="1"/>
    </xf>
    <xf numFmtId="0" fontId="90" fillId="34" borderId="12" xfId="0" applyFont="1" applyFill="1" applyBorder="1" applyAlignment="1">
      <alignment horizontal="center" vertical="center" wrapText="1"/>
    </xf>
    <xf numFmtId="0" fontId="90" fillId="34" borderId="13" xfId="0" applyFont="1" applyFill="1" applyBorder="1" applyAlignment="1">
      <alignment horizontal="center" vertical="center" wrapText="1"/>
    </xf>
    <xf numFmtId="0" fontId="90" fillId="34" borderId="14" xfId="0" applyFont="1" applyFill="1" applyBorder="1" applyAlignment="1">
      <alignment horizontal="center" vertical="center" wrapText="1"/>
    </xf>
    <xf numFmtId="0" fontId="45" fillId="34" borderId="12" xfId="0" applyFont="1" applyFill="1" applyBorder="1" applyAlignment="1">
      <alignment horizontal="center" vertical="top" wrapText="1"/>
    </xf>
    <xf numFmtId="0" fontId="45" fillId="34" borderId="13" xfId="0" applyFont="1" applyFill="1" applyBorder="1" applyAlignment="1">
      <alignment horizontal="center" vertical="top" wrapText="1"/>
    </xf>
    <xf numFmtId="0" fontId="45" fillId="34" borderId="14" xfId="0" applyFont="1" applyFill="1" applyBorder="1" applyAlignment="1">
      <alignment horizontal="center" vertical="top" wrapText="1"/>
    </xf>
    <xf numFmtId="0" fontId="89" fillId="34" borderId="21" xfId="0" applyFont="1" applyFill="1" applyBorder="1" applyAlignment="1">
      <alignment horizontal="center" vertical="top" wrapText="1"/>
    </xf>
    <xf numFmtId="0" fontId="89" fillId="34" borderId="31" xfId="0" applyFont="1" applyFill="1" applyBorder="1" applyAlignment="1">
      <alignment horizontal="center" vertical="top" wrapText="1"/>
    </xf>
    <xf numFmtId="0" fontId="45" fillId="34" borderId="97" xfId="0" applyFont="1" applyFill="1" applyBorder="1" applyAlignment="1">
      <alignment horizontal="center" vertical="center" wrapText="1"/>
    </xf>
    <xf numFmtId="0" fontId="45" fillId="34" borderId="99" xfId="0" applyFont="1" applyFill="1" applyBorder="1" applyAlignment="1">
      <alignment horizontal="center" vertical="center" wrapText="1"/>
    </xf>
    <xf numFmtId="0" fontId="45" fillId="34" borderId="75" xfId="0" applyFont="1" applyFill="1" applyBorder="1" applyAlignment="1">
      <alignment horizontal="center" vertical="center" wrapText="1"/>
    </xf>
    <xf numFmtId="0" fontId="45" fillId="34" borderId="77" xfId="0" applyFont="1" applyFill="1" applyBorder="1" applyAlignment="1">
      <alignment horizontal="center" vertical="center" wrapText="1"/>
    </xf>
    <xf numFmtId="0" fontId="45" fillId="34" borderId="7" xfId="0" applyFont="1" applyFill="1" applyBorder="1" applyAlignment="1">
      <alignment horizontal="center" vertical="center" wrapText="1"/>
    </xf>
    <xf numFmtId="0" fontId="45" fillId="34" borderId="82" xfId="0" applyFont="1" applyFill="1" applyBorder="1" applyAlignment="1">
      <alignment horizontal="center" vertical="center" wrapText="1"/>
    </xf>
    <xf numFmtId="49" fontId="95" fillId="34" borderId="20" xfId="0" applyNumberFormat="1" applyFont="1" applyFill="1" applyBorder="1" applyAlignment="1">
      <alignment horizontal="left" vertical="center" wrapText="1"/>
    </xf>
    <xf numFmtId="0" fontId="96" fillId="0" borderId="21" xfId="0" applyFont="1" applyBorder="1" applyAlignment="1">
      <alignment horizontal="left" vertical="center" wrapText="1"/>
    </xf>
    <xf numFmtId="0" fontId="0" fillId="0" borderId="21" xfId="0" applyBorder="1" applyAlignment="1">
      <alignment wrapText="1"/>
    </xf>
    <xf numFmtId="0" fontId="116" fillId="41" borderId="3" xfId="0" applyFont="1" applyFill="1" applyBorder="1" applyAlignment="1">
      <alignment horizontal="center" vertical="top" wrapText="1"/>
    </xf>
    <xf numFmtId="0" fontId="116" fillId="41" borderId="4" xfId="0" applyFont="1" applyFill="1" applyBorder="1" applyAlignment="1">
      <alignment horizontal="center" vertical="top" wrapText="1"/>
    </xf>
    <xf numFmtId="0" fontId="116" fillId="41" borderId="5" xfId="0" applyFont="1" applyFill="1" applyBorder="1" applyAlignment="1">
      <alignment horizontal="center" vertical="top" wrapText="1"/>
    </xf>
    <xf numFmtId="0" fontId="118" fillId="34" borderId="35" xfId="0" applyFont="1" applyFill="1" applyBorder="1" applyAlignment="1">
      <alignment horizontal="left" vertical="top" wrapText="1"/>
    </xf>
    <xf numFmtId="0" fontId="118" fillId="34" borderId="0" xfId="0" applyFont="1" applyFill="1" applyBorder="1" applyAlignment="1">
      <alignment horizontal="left" vertical="top" wrapText="1"/>
    </xf>
    <xf numFmtId="0" fontId="118" fillId="34" borderId="95" xfId="0" applyFont="1" applyFill="1" applyBorder="1" applyAlignment="1">
      <alignment horizontal="left" vertical="top" wrapText="1"/>
    </xf>
    <xf numFmtId="0" fontId="119" fillId="34" borderId="35" xfId="0" applyFont="1" applyFill="1" applyBorder="1" applyAlignment="1">
      <alignment horizontal="left" vertical="top" wrapText="1"/>
    </xf>
    <xf numFmtId="0" fontId="119" fillId="34" borderId="0" xfId="0" applyFont="1" applyFill="1" applyBorder="1" applyAlignment="1">
      <alignment horizontal="left" vertical="top" wrapText="1"/>
    </xf>
    <xf numFmtId="0" fontId="119" fillId="34" borderId="95" xfId="0" applyFont="1" applyFill="1" applyBorder="1" applyAlignment="1">
      <alignment horizontal="left" vertical="top" wrapText="1"/>
    </xf>
    <xf numFmtId="0" fontId="120" fillId="0" borderId="35" xfId="0" applyFont="1" applyFill="1" applyBorder="1" applyAlignment="1">
      <alignment horizontal="center" vertical="top" wrapText="1"/>
    </xf>
    <xf numFmtId="0" fontId="120" fillId="0" borderId="0" xfId="0" applyFont="1" applyFill="1" applyBorder="1" applyAlignment="1">
      <alignment horizontal="center" vertical="top" wrapText="1"/>
    </xf>
    <xf numFmtId="0" fontId="120" fillId="0" borderId="95" xfId="0" applyFont="1" applyFill="1" applyBorder="1" applyAlignment="1">
      <alignment horizontal="center" vertical="top" wrapText="1"/>
    </xf>
    <xf numFmtId="0" fontId="119" fillId="2" borderId="35" xfId="0" applyFont="1" applyFill="1" applyBorder="1" applyAlignment="1">
      <alignment horizontal="center" vertical="top" wrapText="1"/>
    </xf>
    <xf numFmtId="0" fontId="119" fillId="2" borderId="0" xfId="0" applyFont="1" applyFill="1" applyBorder="1" applyAlignment="1">
      <alignment horizontal="center" vertical="top" wrapText="1"/>
    </xf>
    <xf numFmtId="0" fontId="119" fillId="2" borderId="95" xfId="0" applyFont="1" applyFill="1" applyBorder="1" applyAlignment="1">
      <alignment horizontal="center" vertical="top" wrapText="1"/>
    </xf>
    <xf numFmtId="0" fontId="121" fillId="34" borderId="51" xfId="0" applyNumberFormat="1" applyFont="1" applyFill="1" applyBorder="1" applyAlignment="1" applyProtection="1">
      <alignment horizontal="left" vertical="top" wrapText="1"/>
    </xf>
    <xf numFmtId="0" fontId="121" fillId="34" borderId="55" xfId="0" applyNumberFormat="1" applyFont="1" applyFill="1" applyBorder="1" applyAlignment="1" applyProtection="1">
      <alignment horizontal="left" vertical="top" wrapText="1"/>
    </xf>
    <xf numFmtId="0" fontId="121" fillId="34" borderId="39" xfId="0" applyNumberFormat="1" applyFont="1" applyFill="1" applyBorder="1" applyAlignment="1" applyProtection="1">
      <alignment horizontal="left" vertical="top" wrapText="1"/>
    </xf>
    <xf numFmtId="0" fontId="121" fillId="34" borderId="11" xfId="0" applyNumberFormat="1" applyFont="1" applyFill="1" applyBorder="1" applyAlignment="1" applyProtection="1">
      <alignment horizontal="left" vertical="top" wrapText="1"/>
    </xf>
    <xf numFmtId="0" fontId="121" fillId="34" borderId="39" xfId="0" applyFont="1" applyFill="1" applyBorder="1" applyAlignment="1">
      <alignment horizontal="center" vertical="top" wrapText="1"/>
    </xf>
    <xf numFmtId="0" fontId="121" fillId="34" borderId="197" xfId="8" applyNumberFormat="1" applyFont="1" applyFill="1" applyBorder="1" applyAlignment="1" applyProtection="1">
      <alignment horizontal="left" vertical="top" wrapText="1"/>
    </xf>
    <xf numFmtId="0" fontId="121" fillId="34" borderId="198" xfId="8" applyNumberFormat="1" applyFont="1" applyFill="1" applyBorder="1" applyAlignment="1" applyProtection="1">
      <alignment horizontal="left" vertical="top" wrapText="1"/>
    </xf>
    <xf numFmtId="0" fontId="121" fillId="34" borderId="16" xfId="8" applyNumberFormat="1" applyFont="1" applyFill="1" applyBorder="1" applyAlignment="1" applyProtection="1">
      <alignment horizontal="left" vertical="top" wrapText="1"/>
    </xf>
    <xf numFmtId="0" fontId="121" fillId="34" borderId="17" xfId="8" applyNumberFormat="1" applyFont="1" applyFill="1" applyBorder="1" applyAlignment="1" applyProtection="1">
      <alignment horizontal="left" vertical="top" wrapText="1"/>
    </xf>
    <xf numFmtId="0" fontId="121" fillId="34" borderId="38" xfId="0" applyNumberFormat="1" applyFont="1" applyFill="1" applyBorder="1" applyAlignment="1" applyProtection="1">
      <alignment horizontal="center" vertical="top" wrapText="1"/>
    </xf>
    <xf numFmtId="0" fontId="121" fillId="34" borderId="15" xfId="0" applyNumberFormat="1" applyFont="1" applyFill="1" applyBorder="1" applyAlignment="1" applyProtection="1">
      <alignment horizontal="center" vertical="top" wrapText="1"/>
    </xf>
    <xf numFmtId="9" fontId="121" fillId="34" borderId="39" xfId="1" applyFont="1" applyFill="1" applyBorder="1" applyAlignment="1">
      <alignment horizontal="center" vertical="top" wrapText="1"/>
    </xf>
    <xf numFmtId="9" fontId="121" fillId="34" borderId="11" xfId="1" applyFont="1" applyFill="1" applyBorder="1" applyAlignment="1">
      <alignment horizontal="center" vertical="top" wrapText="1"/>
    </xf>
    <xf numFmtId="0" fontId="121" fillId="34" borderId="59" xfId="0" applyFont="1" applyFill="1" applyBorder="1" applyAlignment="1">
      <alignment horizontal="center" vertical="top" wrapText="1"/>
    </xf>
    <xf numFmtId="0" fontId="121" fillId="34" borderId="199" xfId="0" applyFont="1" applyFill="1" applyBorder="1" applyAlignment="1">
      <alignment horizontal="center" vertical="top" wrapText="1"/>
    </xf>
    <xf numFmtId="0" fontId="115" fillId="0" borderId="12" xfId="0" applyFont="1" applyBorder="1" applyAlignment="1">
      <alignment horizontal="center" vertical="top" wrapText="1"/>
    </xf>
    <xf numFmtId="0" fontId="115" fillId="0" borderId="16" xfId="0" applyFont="1" applyBorder="1" applyAlignment="1">
      <alignment horizontal="center" vertical="top" wrapText="1"/>
    </xf>
    <xf numFmtId="0" fontId="115" fillId="0" borderId="200" xfId="0" applyFont="1" applyBorder="1" applyAlignment="1">
      <alignment horizontal="center" vertical="top" wrapText="1"/>
    </xf>
    <xf numFmtId="0" fontId="115" fillId="0" borderId="184" xfId="0" applyFont="1" applyBorder="1" applyAlignment="1">
      <alignment horizontal="center" vertical="top" wrapText="1"/>
    </xf>
    <xf numFmtId="0" fontId="115" fillId="0" borderId="95" xfId="0" applyFont="1" applyBorder="1" applyAlignment="1">
      <alignment horizontal="center" vertical="top" wrapText="1"/>
    </xf>
    <xf numFmtId="0" fontId="115" fillId="0" borderId="27" xfId="0" applyFont="1" applyBorder="1" applyAlignment="1">
      <alignment horizontal="center" vertical="top" wrapText="1"/>
    </xf>
    <xf numFmtId="0" fontId="115" fillId="0" borderId="11" xfId="0" applyFont="1" applyFill="1" applyBorder="1" applyAlignment="1">
      <alignment horizontal="left" vertical="center" wrapText="1"/>
    </xf>
    <xf numFmtId="0" fontId="115" fillId="0" borderId="15" xfId="0" applyFont="1" applyFill="1" applyBorder="1" applyAlignment="1">
      <alignment horizontal="left" vertical="center" wrapText="1"/>
    </xf>
    <xf numFmtId="0" fontId="115" fillId="0" borderId="6" xfId="0" applyFont="1" applyFill="1" applyBorder="1" applyAlignment="1">
      <alignment horizontal="left" vertical="center" wrapText="1"/>
    </xf>
    <xf numFmtId="0" fontId="115" fillId="0" borderId="18" xfId="0" applyFont="1" applyBorder="1" applyAlignment="1">
      <alignment horizontal="center" vertical="top" wrapText="1"/>
    </xf>
    <xf numFmtId="0" fontId="115" fillId="0" borderId="183" xfId="0" applyFont="1" applyBorder="1" applyAlignment="1">
      <alignment horizontal="center" vertical="top" wrapText="1"/>
    </xf>
    <xf numFmtId="0" fontId="123" fillId="28" borderId="11" xfId="0" applyFont="1" applyFill="1" applyBorder="1" applyAlignment="1">
      <alignment horizontal="center" vertical="center" wrapText="1"/>
    </xf>
    <xf numFmtId="0" fontId="123" fillId="28" borderId="15" xfId="0" applyFont="1" applyFill="1" applyBorder="1" applyAlignment="1">
      <alignment horizontal="center" vertical="center" wrapText="1"/>
    </xf>
    <xf numFmtId="0" fontId="123" fillId="28" borderId="6" xfId="0" applyFont="1" applyFill="1" applyBorder="1" applyAlignment="1">
      <alignment horizontal="center" vertical="center" wrapText="1"/>
    </xf>
    <xf numFmtId="0" fontId="122" fillId="0" borderId="51" xfId="0" applyFont="1" applyBorder="1" applyAlignment="1">
      <alignment horizontal="left" vertical="top" wrapText="1"/>
    </xf>
    <xf numFmtId="0" fontId="122" fillId="0" borderId="52" xfId="0" applyFont="1" applyBorder="1" applyAlignment="1">
      <alignment horizontal="left" vertical="top" wrapText="1"/>
    </xf>
    <xf numFmtId="0" fontId="122" fillId="0" borderId="55" xfId="0" applyFont="1" applyBorder="1" applyAlignment="1">
      <alignment horizontal="left" vertical="top" wrapText="1"/>
    </xf>
    <xf numFmtId="0" fontId="122" fillId="0" borderId="53" xfId="0" applyFont="1" applyBorder="1" applyAlignment="1">
      <alignment horizontal="left" vertical="top" wrapText="1"/>
    </xf>
    <xf numFmtId="0" fontId="115" fillId="7" borderId="39" xfId="0" applyFont="1" applyFill="1" applyBorder="1" applyAlignment="1">
      <alignment horizontal="left" vertical="top" wrapText="1"/>
    </xf>
    <xf numFmtId="0" fontId="115" fillId="7" borderId="10" xfId="0" applyFont="1" applyFill="1" applyBorder="1" applyAlignment="1">
      <alignment horizontal="left" vertical="top" wrapText="1"/>
    </xf>
    <xf numFmtId="0" fontId="115" fillId="7" borderId="11" xfId="0" applyFont="1" applyFill="1" applyBorder="1" applyAlignment="1">
      <alignment horizontal="left" vertical="top" wrapText="1"/>
    </xf>
    <xf numFmtId="0" fontId="115" fillId="7" borderId="44" xfId="0" applyFont="1" applyFill="1" applyBorder="1" applyAlignment="1">
      <alignment horizontal="left" vertical="top" wrapText="1"/>
    </xf>
    <xf numFmtId="0" fontId="123" fillId="28" borderId="39" xfId="0" applyFont="1" applyFill="1" applyBorder="1" applyAlignment="1">
      <alignment horizontal="center" vertical="center" wrapText="1"/>
    </xf>
    <xf numFmtId="0" fontId="123" fillId="28" borderId="10" xfId="0" applyFont="1" applyFill="1" applyBorder="1" applyAlignment="1">
      <alignment horizontal="center" vertical="center" wrapText="1"/>
    </xf>
    <xf numFmtId="0" fontId="115" fillId="0" borderId="54" xfId="0" applyFont="1" applyFill="1" applyBorder="1" applyAlignment="1">
      <alignment horizontal="left" vertical="center" wrapText="1"/>
    </xf>
    <xf numFmtId="0" fontId="115" fillId="0" borderId="105" xfId="0" applyFont="1" applyFill="1" applyBorder="1" applyAlignment="1">
      <alignment horizontal="left" vertical="center" wrapText="1"/>
    </xf>
    <xf numFmtId="0" fontId="115" fillId="0" borderId="20" xfId="0" applyFont="1" applyFill="1" applyBorder="1" applyAlignment="1">
      <alignment horizontal="left" vertical="center" wrapText="1"/>
    </xf>
    <xf numFmtId="0" fontId="115" fillId="0" borderId="31" xfId="0" applyFont="1" applyFill="1" applyBorder="1" applyAlignment="1">
      <alignment horizontal="left" vertical="center" wrapText="1"/>
    </xf>
    <xf numFmtId="0" fontId="123" fillId="28" borderId="44" xfId="0" applyFont="1" applyFill="1" applyBorder="1" applyAlignment="1">
      <alignment horizontal="center" vertical="center" wrapText="1"/>
    </xf>
    <xf numFmtId="0" fontId="123" fillId="28" borderId="43" xfId="0" applyFont="1" applyFill="1" applyBorder="1" applyAlignment="1">
      <alignment horizontal="center" vertical="center" wrapText="1"/>
    </xf>
    <xf numFmtId="0" fontId="115" fillId="0" borderId="43" xfId="0" applyFont="1" applyFill="1" applyBorder="1" applyAlignment="1">
      <alignment horizontal="left" vertical="center" wrapText="1"/>
    </xf>
    <xf numFmtId="0" fontId="114" fillId="0" borderId="51" xfId="0" applyFont="1" applyBorder="1" applyAlignment="1">
      <alignment horizontal="left" vertical="top" wrapText="1"/>
    </xf>
    <xf numFmtId="0" fontId="114" fillId="0" borderId="52" xfId="0" applyFont="1" applyBorder="1" applyAlignment="1">
      <alignment horizontal="left" vertical="top" wrapText="1"/>
    </xf>
    <xf numFmtId="0" fontId="114" fillId="0" borderId="55" xfId="0" applyFont="1" applyBorder="1" applyAlignment="1">
      <alignment horizontal="left" vertical="top" wrapText="1"/>
    </xf>
    <xf numFmtId="0" fontId="114" fillId="0" borderId="53" xfId="0" applyFont="1" applyBorder="1" applyAlignment="1">
      <alignment horizontal="left" vertical="top" wrapText="1"/>
    </xf>
    <xf numFmtId="0" fontId="115" fillId="7" borderId="39" xfId="0" applyFont="1" applyFill="1" applyBorder="1" applyAlignment="1">
      <alignment horizontal="center" vertical="top" wrapText="1"/>
    </xf>
    <xf numFmtId="0" fontId="115" fillId="7" borderId="10" xfId="0" applyFont="1" applyFill="1" applyBorder="1" applyAlignment="1">
      <alignment horizontal="center" vertical="top" wrapText="1"/>
    </xf>
    <xf numFmtId="0" fontId="115" fillId="7" borderId="11" xfId="0" applyFont="1" applyFill="1" applyBorder="1" applyAlignment="1">
      <alignment horizontal="center" vertical="top" wrapText="1"/>
    </xf>
    <xf numFmtId="0" fontId="115" fillId="7" borderId="44" xfId="0" applyFont="1" applyFill="1" applyBorder="1" applyAlignment="1">
      <alignment horizontal="center" vertical="top" wrapText="1"/>
    </xf>
    <xf numFmtId="0" fontId="115" fillId="0" borderId="11" xfId="0" applyFont="1" applyBorder="1" applyAlignment="1">
      <alignment horizontal="center" vertical="top" wrapText="1"/>
    </xf>
    <xf numFmtId="0" fontId="115" fillId="0" borderId="15" xfId="0" applyFont="1" applyBorder="1" applyAlignment="1">
      <alignment horizontal="center" vertical="top" wrapText="1"/>
    </xf>
    <xf numFmtId="0" fontId="115" fillId="0" borderId="43" xfId="0" applyFont="1" applyBorder="1" applyAlignment="1">
      <alignment horizontal="center" vertical="top" wrapText="1"/>
    </xf>
    <xf numFmtId="0" fontId="115" fillId="0" borderId="56" xfId="0" applyFont="1" applyBorder="1" applyAlignment="1">
      <alignment horizontal="center" vertical="top" wrapText="1"/>
    </xf>
    <xf numFmtId="0" fontId="115" fillId="0" borderId="199" xfId="0" applyFont="1" applyBorder="1" applyAlignment="1">
      <alignment horizontal="center" vertical="top" wrapText="1"/>
    </xf>
    <xf numFmtId="0" fontId="115" fillId="0" borderId="203" xfId="0" applyFont="1" applyBorder="1" applyAlignment="1">
      <alignment horizontal="center" vertical="top" wrapText="1"/>
    </xf>
    <xf numFmtId="0" fontId="114" fillId="0" borderId="202" xfId="0" applyFont="1" applyBorder="1" applyAlignment="1">
      <alignment horizontal="left" vertical="top" wrapText="1"/>
    </xf>
    <xf numFmtId="0" fontId="114" fillId="0" borderId="111" xfId="0" applyFont="1" applyBorder="1" applyAlignment="1">
      <alignment horizontal="left" vertical="top" wrapText="1"/>
    </xf>
    <xf numFmtId="0" fontId="114" fillId="0" borderId="107" xfId="0" applyFont="1" applyBorder="1" applyAlignment="1">
      <alignment horizontal="left" vertical="top" wrapText="1"/>
    </xf>
    <xf numFmtId="0" fontId="114" fillId="0" borderId="113" xfId="0" applyFont="1" applyBorder="1" applyAlignment="1">
      <alignment horizontal="left" vertical="top" wrapText="1"/>
    </xf>
    <xf numFmtId="0" fontId="115" fillId="7" borderId="51" xfId="0" applyFont="1" applyFill="1" applyBorder="1" applyAlignment="1">
      <alignment horizontal="center" vertical="top" wrapText="1"/>
    </xf>
    <xf numFmtId="0" fontId="115" fillId="7" borderId="52" xfId="0" applyFont="1" applyFill="1" applyBorder="1" applyAlignment="1">
      <alignment horizontal="center" vertical="top" wrapText="1"/>
    </xf>
    <xf numFmtId="0" fontId="115" fillId="7" borderId="55" xfId="0" applyFont="1" applyFill="1" applyBorder="1" applyAlignment="1">
      <alignment horizontal="center" vertical="top" wrapText="1"/>
    </xf>
    <xf numFmtId="0" fontId="115" fillId="7" borderId="53" xfId="0" applyFont="1" applyFill="1" applyBorder="1" applyAlignment="1">
      <alignment horizontal="center" vertical="top" wrapText="1"/>
    </xf>
    <xf numFmtId="0" fontId="115" fillId="0" borderId="6" xfId="0" applyFont="1" applyBorder="1" applyAlignment="1">
      <alignment horizontal="center" vertical="top" wrapText="1"/>
    </xf>
    <xf numFmtId="0" fontId="115" fillId="0" borderId="58" xfId="0" applyFont="1" applyBorder="1" applyAlignment="1">
      <alignment horizontal="center" vertical="top" wrapText="1"/>
    </xf>
    <xf numFmtId="0" fontId="123" fillId="28" borderId="38" xfId="0" applyFont="1" applyFill="1" applyBorder="1" applyAlignment="1">
      <alignment horizontal="center" vertical="center" wrapText="1"/>
    </xf>
    <xf numFmtId="0" fontId="115" fillId="0" borderId="102" xfId="0" applyFont="1" applyFill="1" applyBorder="1" applyAlignment="1">
      <alignment horizontal="left" vertical="center" wrapText="1"/>
    </xf>
    <xf numFmtId="0" fontId="115" fillId="0" borderId="104" xfId="0" applyFont="1" applyFill="1" applyBorder="1" applyAlignment="1">
      <alignment horizontal="left" vertical="center" wrapText="1"/>
    </xf>
    <xf numFmtId="0" fontId="114" fillId="0" borderId="37" xfId="0" applyFont="1" applyBorder="1" applyAlignment="1">
      <alignment horizontal="left" vertical="top" wrapText="1"/>
    </xf>
    <xf numFmtId="0" fontId="114" fillId="0" borderId="41" xfId="0" applyFont="1" applyBorder="1" applyAlignment="1">
      <alignment horizontal="left" vertical="top" wrapText="1"/>
    </xf>
    <xf numFmtId="0" fontId="114" fillId="0" borderId="42" xfId="0" applyFont="1" applyBorder="1" applyAlignment="1">
      <alignment horizontal="left" vertical="top" wrapText="1"/>
    </xf>
    <xf numFmtId="0" fontId="115" fillId="7" borderId="38" xfId="0" applyFont="1" applyFill="1" applyBorder="1" applyAlignment="1">
      <alignment horizontal="center" vertical="top" wrapText="1"/>
    </xf>
    <xf numFmtId="0" fontId="115" fillId="7" borderId="15" xfId="0" applyFont="1" applyFill="1" applyBorder="1" applyAlignment="1">
      <alignment horizontal="center" vertical="top" wrapText="1"/>
    </xf>
    <xf numFmtId="0" fontId="115" fillId="7" borderId="43" xfId="0" applyFont="1" applyFill="1" applyBorder="1" applyAlignment="1">
      <alignment horizontal="center" vertical="top" wrapText="1"/>
    </xf>
    <xf numFmtId="0" fontId="116" fillId="42" borderId="3" xfId="0" applyFont="1" applyFill="1" applyBorder="1" applyAlignment="1">
      <alignment horizontal="center" vertical="top" wrapText="1"/>
    </xf>
    <xf numFmtId="0" fontId="116" fillId="42" borderId="4" xfId="0" applyFont="1" applyFill="1" applyBorder="1" applyAlignment="1">
      <alignment horizontal="center" vertical="top" wrapText="1"/>
    </xf>
    <xf numFmtId="0" fontId="116" fillId="42" borderId="5" xfId="0" applyFont="1" applyFill="1" applyBorder="1" applyAlignment="1">
      <alignment horizontal="center" vertical="top" wrapText="1"/>
    </xf>
    <xf numFmtId="0" fontId="118" fillId="34" borderId="3" xfId="0" applyFont="1" applyFill="1" applyBorder="1" applyAlignment="1">
      <alignment horizontal="left" vertical="top" wrapText="1"/>
    </xf>
    <xf numFmtId="0" fontId="118" fillId="34" borderId="4" xfId="0" applyFont="1" applyFill="1" applyBorder="1" applyAlignment="1">
      <alignment horizontal="left" vertical="top" wrapText="1"/>
    </xf>
    <xf numFmtId="0" fontId="118" fillId="34" borderId="5" xfId="0" applyFont="1" applyFill="1" applyBorder="1" applyAlignment="1">
      <alignment horizontal="left" vertical="top" wrapText="1"/>
    </xf>
    <xf numFmtId="0" fontId="119" fillId="34" borderId="3" xfId="0" applyFont="1" applyFill="1" applyBorder="1" applyAlignment="1">
      <alignment horizontal="left" vertical="top" wrapText="1"/>
    </xf>
    <xf numFmtId="0" fontId="119" fillId="34" borderId="4" xfId="0" applyFont="1" applyFill="1" applyBorder="1" applyAlignment="1">
      <alignment horizontal="left" vertical="top" wrapText="1"/>
    </xf>
    <xf numFmtId="0" fontId="119" fillId="34" borderId="5" xfId="0" applyFont="1" applyFill="1" applyBorder="1" applyAlignment="1">
      <alignment horizontal="left" vertical="top" wrapText="1"/>
    </xf>
    <xf numFmtId="0" fontId="119" fillId="2" borderId="3" xfId="0" applyFont="1" applyFill="1" applyBorder="1" applyAlignment="1">
      <alignment horizontal="left" vertical="top" wrapText="1"/>
    </xf>
    <xf numFmtId="0" fontId="119" fillId="2" borderId="4" xfId="0" applyFont="1" applyFill="1" applyBorder="1" applyAlignment="1">
      <alignment horizontal="left" vertical="top" wrapText="1"/>
    </xf>
    <xf numFmtId="0" fontId="119" fillId="2" borderId="5" xfId="0" applyFont="1" applyFill="1" applyBorder="1" applyAlignment="1">
      <alignment horizontal="left" vertical="top" wrapText="1"/>
    </xf>
    <xf numFmtId="0" fontId="5" fillId="34" borderId="17" xfId="8" applyNumberFormat="1" applyFont="1" applyFill="1" applyBorder="1" applyAlignment="1" applyProtection="1">
      <alignment horizontal="center" vertical="top" wrapText="1"/>
    </xf>
    <xf numFmtId="9" fontId="125" fillId="34" borderId="6" xfId="1" applyFont="1" applyFill="1" applyBorder="1" applyAlignment="1">
      <alignment horizontal="right" vertical="top" wrapText="1"/>
    </xf>
    <xf numFmtId="9" fontId="125" fillId="34" borderId="11" xfId="1" applyFont="1" applyFill="1" applyBorder="1" applyAlignment="1">
      <alignment horizontal="right" vertical="top" wrapText="1"/>
    </xf>
    <xf numFmtId="0" fontId="121" fillId="34" borderId="16" xfId="0" applyFont="1" applyFill="1" applyBorder="1" applyAlignment="1">
      <alignment horizontal="center" vertical="top" wrapText="1"/>
    </xf>
    <xf numFmtId="0" fontId="119" fillId="15" borderId="6" xfId="0" applyFont="1" applyFill="1" applyBorder="1" applyAlignment="1">
      <alignment horizontal="center" vertical="top" wrapText="1"/>
    </xf>
    <xf numFmtId="0" fontId="119" fillId="15" borderId="11" xfId="0" applyFont="1" applyFill="1" applyBorder="1" applyAlignment="1">
      <alignment horizontal="center" vertical="top" wrapText="1"/>
    </xf>
    <xf numFmtId="0" fontId="115" fillId="0" borderId="10" xfId="0" applyFont="1" applyBorder="1" applyAlignment="1">
      <alignment horizontal="center" vertical="top" wrapText="1"/>
    </xf>
    <xf numFmtId="0" fontId="115" fillId="0" borderId="44" xfId="0" applyFont="1" applyBorder="1" applyAlignment="1">
      <alignment horizontal="center" vertical="top" wrapText="1"/>
    </xf>
    <xf numFmtId="0" fontId="125" fillId="0" borderId="10" xfId="0" applyFont="1" applyBorder="1" applyAlignment="1">
      <alignment horizontal="center" vertical="top" wrapText="1"/>
    </xf>
    <xf numFmtId="0" fontId="125" fillId="0" borderId="44" xfId="0" applyFont="1" applyBorder="1" applyAlignment="1">
      <alignment horizontal="center" vertical="top" wrapText="1"/>
    </xf>
    <xf numFmtId="0" fontId="115" fillId="2" borderId="29" xfId="0" applyFont="1" applyFill="1" applyBorder="1" applyAlignment="1">
      <alignment horizontal="center" vertical="top" wrapText="1"/>
    </xf>
    <xf numFmtId="0" fontId="115" fillId="2" borderId="45" xfId="0" applyFont="1" applyFill="1" applyBorder="1" applyAlignment="1">
      <alignment horizontal="center" vertical="top" wrapText="1"/>
    </xf>
    <xf numFmtId="0" fontId="115" fillId="6" borderId="10" xfId="0" applyFont="1" applyFill="1" applyBorder="1" applyAlignment="1">
      <alignment horizontal="left" vertical="center" wrapText="1"/>
    </xf>
    <xf numFmtId="0" fontId="123" fillId="28" borderId="39" xfId="8" applyNumberFormat="1" applyFont="1" applyFill="1" applyBorder="1" applyAlignment="1" applyProtection="1">
      <alignment horizontal="center" vertical="center" wrapText="1"/>
    </xf>
    <xf numFmtId="0" fontId="123" fillId="28" borderId="10" xfId="8" applyNumberFormat="1" applyFont="1" applyFill="1" applyBorder="1" applyAlignment="1" applyProtection="1">
      <alignment horizontal="center" vertical="center" wrapText="1"/>
    </xf>
    <xf numFmtId="0" fontId="115" fillId="6" borderId="44" xfId="0" applyFont="1" applyFill="1" applyBorder="1" applyAlignment="1">
      <alignment horizontal="left" vertical="center" wrapText="1"/>
    </xf>
    <xf numFmtId="0" fontId="115" fillId="2" borderId="56" xfId="0" applyFont="1" applyFill="1" applyBorder="1" applyAlignment="1">
      <alignment horizontal="center" vertical="top" wrapText="1"/>
    </xf>
    <xf numFmtId="0" fontId="115" fillId="2" borderId="199" xfId="0" applyFont="1" applyFill="1" applyBorder="1" applyAlignment="1">
      <alignment horizontal="center" vertical="top" wrapText="1"/>
    </xf>
    <xf numFmtId="0" fontId="115" fillId="2" borderId="203" xfId="0" applyFont="1" applyFill="1" applyBorder="1" applyAlignment="1">
      <alignment horizontal="center" vertical="top" wrapText="1"/>
    </xf>
    <xf numFmtId="0" fontId="115" fillId="2" borderId="58" xfId="0" applyFont="1" applyFill="1" applyBorder="1" applyAlignment="1">
      <alignment horizontal="center" vertical="top" wrapText="1"/>
    </xf>
    <xf numFmtId="0" fontId="115" fillId="2" borderId="56" xfId="0" applyFont="1" applyFill="1" applyBorder="1" applyAlignment="1">
      <alignment horizontal="left" vertical="top" wrapText="1"/>
    </xf>
    <xf numFmtId="0" fontId="115" fillId="2" borderId="203" xfId="0" applyFont="1" applyFill="1" applyBorder="1" applyAlignment="1">
      <alignment horizontal="left" vertical="top" wrapText="1"/>
    </xf>
    <xf numFmtId="0" fontId="115" fillId="2" borderId="58" xfId="0" applyFont="1" applyFill="1" applyBorder="1" applyAlignment="1">
      <alignment horizontal="left" vertical="top" wrapText="1"/>
    </xf>
    <xf numFmtId="0" fontId="116" fillId="43" borderId="3" xfId="0" applyFont="1" applyFill="1" applyBorder="1" applyAlignment="1">
      <alignment horizontal="center" vertical="top" wrapText="1"/>
    </xf>
    <xf numFmtId="0" fontId="116" fillId="43" borderId="4" xfId="0" applyFont="1" applyFill="1" applyBorder="1" applyAlignment="1">
      <alignment horizontal="center" vertical="top" wrapText="1"/>
    </xf>
    <xf numFmtId="0" fontId="116" fillId="43" borderId="5" xfId="0" applyFont="1" applyFill="1" applyBorder="1" applyAlignment="1">
      <alignment horizontal="center" vertical="top" wrapText="1"/>
    </xf>
    <xf numFmtId="0" fontId="121" fillId="34" borderId="17" xfId="8" applyNumberFormat="1" applyFont="1" applyFill="1" applyBorder="1" applyAlignment="1" applyProtection="1">
      <alignment horizontal="center" vertical="top" wrapText="1"/>
    </xf>
    <xf numFmtId="9" fontId="121" fillId="34" borderId="6" xfId="1" applyFont="1" applyFill="1" applyBorder="1" applyAlignment="1">
      <alignment horizontal="right" vertical="top" wrapText="1"/>
    </xf>
    <xf numFmtId="9" fontId="121" fillId="34" borderId="11" xfId="1" applyFont="1" applyFill="1" applyBorder="1" applyAlignment="1">
      <alignment horizontal="right" vertical="top" wrapText="1"/>
    </xf>
    <xf numFmtId="0" fontId="126" fillId="15" borderId="10" xfId="0" applyFont="1" applyFill="1" applyBorder="1" applyAlignment="1">
      <alignment horizontal="center" vertical="top" wrapText="1"/>
    </xf>
    <xf numFmtId="0" fontId="121" fillId="34" borderId="62" xfId="0" applyFont="1" applyFill="1" applyBorder="1" applyAlignment="1">
      <alignment horizontal="center" vertical="top" wrapText="1"/>
    </xf>
    <xf numFmtId="0" fontId="121" fillId="34" borderId="47" xfId="0" applyFont="1" applyFill="1" applyBorder="1" applyAlignment="1">
      <alignment horizontal="center" vertical="top" wrapText="1"/>
    </xf>
    <xf numFmtId="0" fontId="126" fillId="15" borderId="44" xfId="0" applyFont="1" applyFill="1" applyBorder="1" applyAlignment="1">
      <alignment horizontal="center" vertical="top" wrapText="1"/>
    </xf>
    <xf numFmtId="9" fontId="121" fillId="34" borderId="18" xfId="1" applyFont="1" applyFill="1" applyBorder="1" applyAlignment="1">
      <alignment horizontal="right" vertical="top" wrapText="1"/>
    </xf>
    <xf numFmtId="9" fontId="121" fillId="34" borderId="12" xfId="1" applyFont="1" applyFill="1" applyBorder="1" applyAlignment="1">
      <alignment horizontal="right" vertical="top" wrapText="1"/>
    </xf>
    <xf numFmtId="0" fontId="121" fillId="34" borderId="46" xfId="0" applyFont="1" applyFill="1" applyBorder="1" applyAlignment="1">
      <alignment horizontal="center" vertical="top" wrapText="1"/>
    </xf>
    <xf numFmtId="0" fontId="33" fillId="9" borderId="11" xfId="0" applyFont="1" applyFill="1" applyBorder="1" applyAlignment="1">
      <alignment horizontal="center" vertical="top" wrapText="1"/>
    </xf>
    <xf numFmtId="0" fontId="33" fillId="9" borderId="15" xfId="0" applyFont="1" applyFill="1" applyBorder="1" applyAlignment="1">
      <alignment horizontal="center" vertical="top" wrapText="1"/>
    </xf>
    <xf numFmtId="0" fontId="49" fillId="7" borderId="38" xfId="0" applyFont="1" applyFill="1" applyBorder="1" applyAlignment="1">
      <alignment horizontal="center" vertical="top" wrapText="1"/>
    </xf>
    <xf numFmtId="0" fontId="49" fillId="7" borderId="15" xfId="0" applyFont="1" applyFill="1" applyBorder="1" applyAlignment="1">
      <alignment horizontal="center" vertical="top" wrapText="1"/>
    </xf>
    <xf numFmtId="0" fontId="49" fillId="7" borderId="43" xfId="0" applyFont="1" applyFill="1" applyBorder="1" applyAlignment="1">
      <alignment horizontal="center" vertical="top" wrapText="1"/>
    </xf>
    <xf numFmtId="0" fontId="49" fillId="0" borderId="10" xfId="0" applyFont="1" applyBorder="1" applyAlignment="1">
      <alignment horizontal="center" vertical="center" wrapText="1"/>
    </xf>
    <xf numFmtId="0" fontId="57" fillId="14" borderId="13" xfId="0" applyNumberFormat="1" applyFont="1" applyFill="1" applyBorder="1" applyAlignment="1" applyProtection="1">
      <alignment horizontal="center" vertical="top" wrapText="1"/>
    </xf>
    <xf numFmtId="0" fontId="57" fillId="14" borderId="0" xfId="0" applyNumberFormat="1" applyFont="1" applyFill="1" applyBorder="1" applyAlignment="1" applyProtection="1">
      <alignment horizontal="center" vertical="top" wrapText="1"/>
    </xf>
    <xf numFmtId="0" fontId="57" fillId="14" borderId="13" xfId="8" applyNumberFormat="1" applyFont="1" applyFill="1" applyBorder="1" applyAlignment="1" applyProtection="1">
      <alignment horizontal="left" vertical="top" wrapText="1"/>
    </xf>
    <xf numFmtId="0" fontId="57" fillId="14" borderId="19" xfId="8" applyNumberFormat="1" applyFont="1" applyFill="1" applyBorder="1" applyAlignment="1" applyProtection="1">
      <alignment horizontal="left" vertical="top" wrapText="1"/>
    </xf>
    <xf numFmtId="0" fontId="49" fillId="7" borderId="10" xfId="0" applyFont="1" applyFill="1" applyBorder="1" applyAlignment="1">
      <alignment horizontal="center" vertical="top" wrapText="1"/>
    </xf>
    <xf numFmtId="0" fontId="57" fillId="14" borderId="13" xfId="0" applyNumberFormat="1" applyFont="1" applyFill="1" applyBorder="1" applyAlignment="1" applyProtection="1">
      <alignment horizontal="left" vertical="top" wrapText="1"/>
    </xf>
    <xf numFmtId="0" fontId="57" fillId="14" borderId="0" xfId="0" applyNumberFormat="1" applyFont="1" applyFill="1" applyBorder="1" applyAlignment="1" applyProtection="1">
      <alignment horizontal="left" vertical="top" wrapText="1"/>
    </xf>
    <xf numFmtId="0" fontId="57" fillId="14" borderId="0" xfId="8" applyNumberFormat="1" applyFont="1" applyFill="1" applyBorder="1" applyAlignment="1" applyProtection="1">
      <alignment horizontal="center" vertical="top" wrapTex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57" fillId="14" borderId="39" xfId="8" applyNumberFormat="1" applyFont="1" applyFill="1" applyBorder="1" applyAlignment="1" applyProtection="1">
      <alignment horizontal="center" vertical="top" wrapText="1"/>
    </xf>
    <xf numFmtId="0" fontId="44" fillId="2" borderId="39" xfId="0" applyFont="1" applyFill="1" applyBorder="1" applyAlignment="1" applyProtection="1">
      <alignment horizontal="center"/>
    </xf>
    <xf numFmtId="0" fontId="49" fillId="0" borderId="44" xfId="0" applyFont="1" applyBorder="1" applyAlignment="1">
      <alignment horizontal="center" vertical="center" wrapText="1"/>
    </xf>
    <xf numFmtId="0" fontId="43" fillId="26" borderId="55" xfId="8" applyNumberFormat="1" applyFont="1" applyFill="1" applyBorder="1" applyAlignment="1" applyProtection="1">
      <alignment horizontal="center" vertical="top" wrapText="1"/>
    </xf>
    <xf numFmtId="0" fontId="43" fillId="26" borderId="11" xfId="8" applyNumberFormat="1" applyFont="1" applyFill="1" applyBorder="1" applyAlignment="1" applyProtection="1">
      <alignment horizontal="center" vertical="top" wrapText="1"/>
    </xf>
    <xf numFmtId="0" fontId="43" fillId="26" borderId="12" xfId="0" applyFont="1" applyFill="1" applyBorder="1" applyAlignment="1" applyProtection="1">
      <alignment horizontal="center"/>
    </xf>
    <xf numFmtId="0" fontId="43" fillId="26" borderId="13" xfId="0" applyFont="1" applyFill="1" applyBorder="1" applyAlignment="1" applyProtection="1">
      <alignment horizontal="center"/>
    </xf>
    <xf numFmtId="0" fontId="0" fillId="17" borderId="10" xfId="0" applyFill="1" applyBorder="1" applyAlignment="1">
      <alignment horizontal="center" vertical="top" wrapText="1"/>
    </xf>
    <xf numFmtId="0" fontId="59" fillId="0" borderId="16" xfId="0" applyFont="1" applyBorder="1" applyAlignment="1" applyProtection="1">
      <alignment horizontal="center" wrapText="1"/>
    </xf>
    <xf numFmtId="0" fontId="59" fillId="0" borderId="18" xfId="0" applyFont="1" applyBorder="1" applyAlignment="1" applyProtection="1">
      <alignment horizontal="center" wrapText="1"/>
    </xf>
    <xf numFmtId="0" fontId="49" fillId="6" borderId="55" xfId="0" applyFont="1" applyFill="1" applyBorder="1" applyAlignment="1">
      <alignment horizontal="center" vertical="center" wrapText="1"/>
    </xf>
    <xf numFmtId="0" fontId="49" fillId="6" borderId="41" xfId="0" applyFont="1" applyFill="1" applyBorder="1" applyAlignment="1">
      <alignment horizontal="center" vertical="center" wrapText="1"/>
    </xf>
    <xf numFmtId="0" fontId="49" fillId="6" borderId="52" xfId="0" applyFont="1" applyFill="1" applyBorder="1" applyAlignment="1">
      <alignment horizontal="center" vertical="center" wrapText="1"/>
    </xf>
    <xf numFmtId="0" fontId="43" fillId="26" borderId="51" xfId="8" applyNumberFormat="1" applyFont="1" applyFill="1" applyBorder="1" applyAlignment="1" applyProtection="1">
      <alignment horizontal="center" vertical="top" wrapText="1"/>
    </xf>
    <xf numFmtId="0" fontId="43" fillId="26" borderId="39" xfId="8" applyNumberFormat="1" applyFont="1" applyFill="1" applyBorder="1" applyAlignment="1" applyProtection="1">
      <alignment horizontal="center" vertical="top" wrapText="1"/>
    </xf>
    <xf numFmtId="0" fontId="59" fillId="0" borderId="24" xfId="0" applyFont="1" applyBorder="1" applyAlignment="1" applyProtection="1">
      <alignment horizontal="center" wrapText="1"/>
    </xf>
    <xf numFmtId="0" fontId="59" fillId="0" borderId="35" xfId="0" applyFont="1" applyBorder="1" applyAlignment="1" applyProtection="1">
      <alignment horizontal="center" wrapText="1"/>
    </xf>
    <xf numFmtId="0" fontId="43" fillId="26" borderId="54" xfId="0" applyFont="1" applyFill="1" applyBorder="1" applyAlignment="1" applyProtection="1">
      <alignment horizontal="center"/>
    </xf>
    <xf numFmtId="0" fontId="43" fillId="26" borderId="36" xfId="0" applyFont="1" applyFill="1" applyBorder="1" applyAlignment="1" applyProtection="1">
      <alignment horizontal="center"/>
    </xf>
    <xf numFmtId="0" fontId="15" fillId="0" borderId="52" xfId="0" applyFont="1" applyBorder="1" applyAlignment="1">
      <alignment horizontal="center" vertical="top" wrapText="1"/>
    </xf>
    <xf numFmtId="0" fontId="42" fillId="28" borderId="10" xfId="0" applyFont="1" applyFill="1" applyBorder="1" applyAlignment="1">
      <alignment horizontal="center" vertical="center" wrapText="1"/>
    </xf>
    <xf numFmtId="0" fontId="15" fillId="0" borderId="53" xfId="0" applyFont="1" applyBorder="1" applyAlignment="1">
      <alignment horizontal="center" vertical="top" wrapText="1"/>
    </xf>
    <xf numFmtId="0" fontId="42" fillId="28" borderId="44" xfId="0" applyFont="1" applyFill="1" applyBorder="1" applyAlignment="1">
      <alignment horizontal="center" vertical="center" wrapText="1"/>
    </xf>
    <xf numFmtId="0" fontId="86" fillId="8" borderId="55" xfId="0" applyFont="1" applyFill="1" applyBorder="1" applyAlignment="1">
      <alignment horizontal="center" vertical="top" wrapText="1"/>
    </xf>
    <xf numFmtId="0" fontId="86" fillId="8" borderId="41" xfId="0" applyFont="1" applyFill="1" applyBorder="1" applyAlignment="1">
      <alignment horizontal="center" vertical="top" wrapText="1"/>
    </xf>
    <xf numFmtId="0" fontId="86" fillId="8" borderId="106" xfId="0" applyFont="1" applyFill="1" applyBorder="1" applyAlignment="1">
      <alignment horizontal="center" vertical="top" wrapText="1"/>
    </xf>
    <xf numFmtId="0" fontId="43" fillId="28" borderId="11" xfId="0" applyFont="1" applyFill="1" applyBorder="1" applyAlignment="1">
      <alignment horizontal="center" vertical="top" wrapText="1"/>
    </xf>
    <xf numFmtId="0" fontId="43" fillId="28" borderId="15" xfId="0" applyFont="1" applyFill="1" applyBorder="1" applyAlignment="1">
      <alignment horizontal="center" vertical="top" wrapText="1"/>
    </xf>
    <xf numFmtId="0" fontId="43" fillId="28" borderId="6" xfId="0" applyFont="1" applyFill="1" applyBorder="1" applyAlignment="1">
      <alignment horizontal="center" vertical="top" wrapText="1"/>
    </xf>
    <xf numFmtId="0" fontId="84" fillId="16" borderId="37" xfId="0" applyFont="1" applyFill="1" applyBorder="1" applyAlignment="1">
      <alignment horizontal="center" vertical="top" wrapText="1"/>
    </xf>
    <xf numFmtId="0" fontId="84" fillId="16" borderId="42" xfId="0" applyFont="1" applyFill="1" applyBorder="1" applyAlignment="1">
      <alignment horizontal="center" vertical="top" wrapText="1"/>
    </xf>
    <xf numFmtId="0" fontId="84" fillId="16" borderId="38" xfId="0" applyFont="1" applyFill="1" applyBorder="1" applyAlignment="1">
      <alignment horizontal="center" vertical="top" wrapText="1"/>
    </xf>
    <xf numFmtId="0" fontId="84" fillId="16" borderId="43" xfId="0" applyFont="1" applyFill="1" applyBorder="1" applyAlignment="1">
      <alignment horizontal="center" vertical="top" wrapText="1"/>
    </xf>
    <xf numFmtId="0" fontId="84" fillId="16" borderId="39" xfId="0" applyFont="1" applyFill="1" applyBorder="1" applyAlignment="1">
      <alignment horizontal="center" vertical="top" wrapText="1"/>
    </xf>
    <xf numFmtId="0" fontId="84" fillId="16" borderId="40" xfId="0" applyFont="1" applyFill="1" applyBorder="1" applyAlignment="1">
      <alignment horizontal="center" vertical="top" wrapText="1"/>
    </xf>
    <xf numFmtId="0" fontId="86" fillId="8" borderId="37" xfId="0" applyFont="1" applyFill="1" applyBorder="1" applyAlignment="1">
      <alignment horizontal="center" vertical="top" wrapText="1"/>
    </xf>
    <xf numFmtId="0" fontId="43" fillId="28" borderId="38" xfId="0" applyFont="1" applyFill="1" applyBorder="1" applyAlignment="1">
      <alignment horizontal="center" vertical="top" wrapText="1"/>
    </xf>
    <xf numFmtId="0" fontId="42" fillId="28" borderId="37" xfId="0" applyFont="1" applyFill="1" applyBorder="1" applyAlignment="1">
      <alignment horizontal="center" vertical="center" wrapText="1"/>
    </xf>
    <xf numFmtId="0" fontId="42" fillId="28" borderId="41" xfId="0" applyFont="1" applyFill="1" applyBorder="1" applyAlignment="1">
      <alignment horizontal="center" vertical="center" wrapText="1"/>
    </xf>
    <xf numFmtId="0" fontId="42" fillId="28" borderId="42" xfId="0" applyFont="1" applyFill="1" applyBorder="1" applyAlignment="1">
      <alignment horizontal="center" vertical="center" wrapText="1"/>
    </xf>
    <xf numFmtId="0" fontId="43" fillId="16" borderId="10" xfId="0" applyFont="1" applyFill="1" applyBorder="1" applyAlignment="1">
      <alignment horizontal="center" vertical="top" wrapText="1"/>
    </xf>
    <xf numFmtId="0" fontId="15" fillId="0" borderId="47" xfId="0" applyFont="1" applyBorder="1" applyAlignment="1">
      <alignment horizontal="center" vertical="top" wrapText="1"/>
    </xf>
    <xf numFmtId="0" fontId="15" fillId="0" borderId="46" xfId="0" applyFont="1" applyBorder="1" applyAlignment="1">
      <alignment horizontal="center" vertical="top" wrapText="1"/>
    </xf>
    <xf numFmtId="0" fontId="43" fillId="16" borderId="11" xfId="0" applyFont="1" applyFill="1" applyBorder="1" applyAlignment="1">
      <alignment horizontal="center" vertical="top" wrapText="1"/>
    </xf>
    <xf numFmtId="0" fontId="43" fillId="16" borderId="6" xfId="0" applyFont="1" applyFill="1" applyBorder="1" applyAlignment="1">
      <alignment horizontal="center" vertical="top" wrapText="1"/>
    </xf>
    <xf numFmtId="0" fontId="42" fillId="28" borderId="55" xfId="0" applyFont="1" applyFill="1" applyBorder="1" applyAlignment="1">
      <alignment horizontal="center" vertical="center" wrapText="1"/>
    </xf>
    <xf numFmtId="0" fontId="15" fillId="0" borderId="37" xfId="0" applyFont="1" applyFill="1" applyBorder="1" applyAlignment="1">
      <alignment horizontal="center" vertical="top" wrapText="1"/>
    </xf>
    <xf numFmtId="0" fontId="15" fillId="0" borderId="41" xfId="0" applyFont="1" applyFill="1" applyBorder="1" applyAlignment="1">
      <alignment horizontal="center" vertical="top" wrapText="1"/>
    </xf>
    <xf numFmtId="0" fontId="15" fillId="0" borderId="42" xfId="0" applyFont="1" applyFill="1" applyBorder="1" applyAlignment="1">
      <alignment horizontal="center" vertical="top" wrapText="1"/>
    </xf>
    <xf numFmtId="0" fontId="42" fillId="28" borderId="38" xfId="0" applyFont="1" applyFill="1" applyBorder="1" applyAlignment="1">
      <alignment horizontal="center" vertical="top" wrapText="1"/>
    </xf>
    <xf numFmtId="0" fontId="42" fillId="28" borderId="15" xfId="0" applyFont="1" applyFill="1" applyBorder="1" applyAlignment="1">
      <alignment horizontal="center" vertical="top" wrapText="1"/>
    </xf>
    <xf numFmtId="0" fontId="42" fillId="28" borderId="43" xfId="0" applyFont="1" applyFill="1" applyBorder="1" applyAlignment="1">
      <alignment horizontal="center" vertical="top" wrapText="1"/>
    </xf>
    <xf numFmtId="0" fontId="78" fillId="0" borderId="0" xfId="0" applyFont="1" applyAlignment="1">
      <alignment horizontal="center" vertical="top" wrapText="1"/>
    </xf>
    <xf numFmtId="0" fontId="63" fillId="30" borderId="15" xfId="0" applyFont="1" applyFill="1" applyBorder="1" applyAlignment="1">
      <alignment horizontal="center" vertical="top" wrapText="1"/>
    </xf>
    <xf numFmtId="0" fontId="45" fillId="0" borderId="0" xfId="0" applyFont="1" applyAlignment="1">
      <alignment horizontal="center" vertical="top"/>
    </xf>
    <xf numFmtId="0" fontId="49" fillId="18" borderId="10" xfId="5" applyFont="1" applyFill="1" applyBorder="1" applyAlignment="1">
      <alignment horizontal="left" vertical="top" wrapText="1"/>
    </xf>
    <xf numFmtId="0" fontId="48" fillId="20" borderId="10" xfId="0" applyFont="1" applyFill="1" applyBorder="1" applyAlignment="1">
      <alignment horizontal="left" vertical="top" wrapText="1"/>
    </xf>
    <xf numFmtId="0" fontId="48" fillId="0" borderId="20" xfId="0" applyFont="1" applyBorder="1" applyAlignment="1">
      <alignment horizontal="center" vertical="top" wrapText="1"/>
    </xf>
    <xf numFmtId="0" fontId="48" fillId="0" borderId="21" xfId="0" applyFont="1" applyBorder="1" applyAlignment="1">
      <alignment horizontal="center" vertical="top" wrapText="1"/>
    </xf>
    <xf numFmtId="0" fontId="48" fillId="0" borderId="31" xfId="0" applyFont="1" applyBorder="1" applyAlignment="1">
      <alignment horizontal="center" vertical="top" wrapText="1"/>
    </xf>
    <xf numFmtId="164" fontId="48" fillId="6" borderId="10" xfId="6" applyFont="1" applyFill="1" applyBorder="1" applyAlignment="1" applyProtection="1">
      <alignment horizontal="left" vertical="top" wrapText="1"/>
    </xf>
    <xf numFmtId="0" fontId="49" fillId="18" borderId="11" xfId="5" applyFont="1" applyFill="1" applyBorder="1" applyAlignment="1">
      <alignment horizontal="left" vertical="top" wrapText="1"/>
    </xf>
    <xf numFmtId="0" fontId="49" fillId="18" borderId="6" xfId="5" applyFont="1" applyFill="1" applyBorder="1" applyAlignment="1">
      <alignment horizontal="left" vertical="top" wrapText="1"/>
    </xf>
    <xf numFmtId="164" fontId="49" fillId="12" borderId="11" xfId="5" applyNumberFormat="1" applyFont="1" applyBorder="1" applyAlignment="1" applyProtection="1">
      <alignment horizontal="left" vertical="top" wrapText="1"/>
    </xf>
    <xf numFmtId="164" fontId="49" fillId="12" borderId="6" xfId="5" applyNumberFormat="1" applyFont="1" applyBorder="1" applyAlignment="1" applyProtection="1">
      <alignment horizontal="left" vertical="top" wrapText="1"/>
    </xf>
    <xf numFmtId="0" fontId="15" fillId="0" borderId="37" xfId="0" applyFont="1" applyBorder="1" applyAlignment="1">
      <alignment horizontal="center" vertical="top" wrapText="1"/>
    </xf>
    <xf numFmtId="0" fontId="15" fillId="0" borderId="41" xfId="0" applyFont="1" applyBorder="1" applyAlignment="1">
      <alignment horizontal="center" vertical="top" wrapText="1"/>
    </xf>
    <xf numFmtId="0" fontId="15" fillId="0" borderId="42" xfId="0" applyFont="1" applyBorder="1" applyAlignment="1">
      <alignment horizontal="center" vertical="top" wrapText="1"/>
    </xf>
    <xf numFmtId="0" fontId="15" fillId="0" borderId="10" xfId="0" applyFont="1" applyBorder="1" applyAlignment="1">
      <alignment vertical="top" wrapText="1"/>
    </xf>
    <xf numFmtId="0" fontId="63" fillId="23" borderId="24" xfId="0" applyFont="1" applyFill="1" applyBorder="1" applyAlignment="1">
      <alignment vertical="top" wrapText="1"/>
    </xf>
    <xf numFmtId="0" fontId="63" fillId="23" borderId="25" xfId="0" applyFont="1" applyFill="1" applyBorder="1" applyAlignment="1">
      <alignment vertical="top" wrapText="1"/>
    </xf>
    <xf numFmtId="0" fontId="63" fillId="23" borderId="34" xfId="0" applyFont="1" applyFill="1" applyBorder="1" applyAlignment="1">
      <alignment vertical="top" wrapText="1"/>
    </xf>
    <xf numFmtId="0" fontId="15" fillId="0" borderId="10" xfId="0" applyFont="1" applyBorder="1" applyAlignment="1">
      <alignment horizontal="left" vertical="top" wrapText="1"/>
    </xf>
    <xf numFmtId="0" fontId="15" fillId="0" borderId="44" xfId="0" applyFont="1" applyBorder="1" applyAlignment="1">
      <alignment vertical="top" wrapText="1"/>
    </xf>
    <xf numFmtId="0" fontId="63" fillId="0" borderId="51" xfId="0" applyFont="1" applyBorder="1" applyAlignment="1">
      <alignment horizontal="center" vertical="top" wrapText="1"/>
    </xf>
    <xf numFmtId="0" fontId="63" fillId="0" borderId="52" xfId="0" applyFont="1" applyBorder="1" applyAlignment="1">
      <alignment horizontal="center" vertical="top" wrapText="1"/>
    </xf>
    <xf numFmtId="0" fontId="63" fillId="0" borderId="53" xfId="0" applyFont="1" applyBorder="1" applyAlignment="1">
      <alignment horizontal="center" vertical="top" wrapText="1"/>
    </xf>
    <xf numFmtId="0" fontId="15" fillId="0" borderId="39" xfId="0" applyFont="1" applyBorder="1" applyAlignment="1">
      <alignment vertical="top" wrapText="1"/>
    </xf>
    <xf numFmtId="0" fontId="71" fillId="0" borderId="12" xfId="0" applyFont="1" applyBorder="1" applyAlignment="1"/>
    <xf numFmtId="0" fontId="0" fillId="0" borderId="14" xfId="0" applyBorder="1" applyAlignment="1"/>
    <xf numFmtId="0" fontId="71" fillId="0" borderId="73" xfId="0" applyFont="1" applyBorder="1" applyAlignment="1">
      <alignment horizontal="center" vertical="center" textRotation="90" wrapText="1"/>
    </xf>
    <xf numFmtId="0" fontId="0" fillId="0" borderId="69" xfId="0" applyBorder="1" applyAlignment="1">
      <alignment horizontal="center" vertical="center" textRotation="90" wrapText="1"/>
    </xf>
    <xf numFmtId="0" fontId="0" fillId="0" borderId="71" xfId="0" applyBorder="1" applyAlignment="1">
      <alignment horizontal="center" vertical="center" textRotation="90" wrapText="1"/>
    </xf>
    <xf numFmtId="49" fontId="74" fillId="35" borderId="19" xfId="0" applyNumberFormat="1" applyFont="1" applyFill="1" applyBorder="1" applyAlignment="1">
      <alignment horizontal="center" wrapText="1"/>
    </xf>
    <xf numFmtId="0" fontId="68" fillId="35" borderId="19" xfId="0" applyFont="1" applyFill="1" applyBorder="1" applyAlignment="1">
      <alignment horizontal="center" wrapText="1"/>
    </xf>
    <xf numFmtId="0" fontId="24" fillId="32" borderId="18" xfId="0" applyFont="1" applyFill="1" applyBorder="1" applyAlignment="1">
      <alignment vertical="top" wrapText="1"/>
    </xf>
    <xf numFmtId="0" fontId="0" fillId="0" borderId="183" xfId="0" applyBorder="1" applyAlignment="1">
      <alignment wrapText="1"/>
    </xf>
    <xf numFmtId="0" fontId="24" fillId="32" borderId="16" xfId="0" applyFont="1" applyFill="1" applyBorder="1" applyAlignment="1" applyProtection="1">
      <alignment vertical="top" wrapText="1"/>
    </xf>
    <xf numFmtId="0" fontId="0" fillId="0" borderId="95" xfId="0" applyBorder="1" applyAlignment="1">
      <alignment wrapText="1"/>
    </xf>
    <xf numFmtId="0" fontId="24" fillId="32" borderId="16" xfId="0" applyFont="1" applyFill="1" applyBorder="1" applyAlignment="1">
      <alignment vertical="top" wrapText="1"/>
    </xf>
    <xf numFmtId="0" fontId="24" fillId="36" borderId="16" xfId="0" applyFont="1" applyFill="1" applyBorder="1" applyAlignment="1">
      <alignment vertical="top" wrapText="1"/>
    </xf>
    <xf numFmtId="0" fontId="24" fillId="36" borderId="18" xfId="0" applyFont="1" applyFill="1" applyBorder="1" applyAlignment="1">
      <alignment vertical="top" wrapText="1"/>
    </xf>
    <xf numFmtId="0" fontId="24" fillId="32" borderId="12" xfId="0" applyFont="1" applyFill="1" applyBorder="1" applyAlignment="1" applyProtection="1">
      <alignment vertical="top" wrapText="1"/>
    </xf>
    <xf numFmtId="0" fontId="0" fillId="0" borderId="184" xfId="0" applyBorder="1" applyAlignment="1">
      <alignment wrapText="1"/>
    </xf>
    <xf numFmtId="0" fontId="24" fillId="36" borderId="16" xfId="0" applyFont="1" applyFill="1" applyBorder="1" applyAlignment="1" applyProtection="1">
      <alignment horizontal="left" vertical="top" wrapText="1"/>
    </xf>
    <xf numFmtId="0" fontId="24" fillId="35" borderId="16" xfId="0" applyFont="1" applyFill="1" applyBorder="1" applyAlignment="1" applyProtection="1">
      <alignment horizontal="left" vertical="top" wrapText="1"/>
    </xf>
    <xf numFmtId="0" fontId="18" fillId="2" borderId="0" xfId="0" applyFont="1" applyFill="1" applyBorder="1" applyAlignment="1" applyProtection="1"/>
    <xf numFmtId="0" fontId="76" fillId="33" borderId="16" xfId="0" applyFont="1" applyFill="1" applyBorder="1" applyAlignment="1" applyProtection="1">
      <alignment horizontal="left" vertical="top" wrapText="1"/>
    </xf>
    <xf numFmtId="0" fontId="76" fillId="33" borderId="18" xfId="0" applyFont="1" applyFill="1" applyBorder="1" applyAlignment="1" applyProtection="1">
      <alignment horizontal="left" vertical="top" wrapText="1"/>
    </xf>
    <xf numFmtId="0" fontId="24" fillId="36" borderId="12" xfId="0" applyFont="1" applyFill="1" applyBorder="1" applyAlignment="1" applyProtection="1">
      <alignment horizontal="left" vertical="top" wrapText="1"/>
    </xf>
    <xf numFmtId="0" fontId="18" fillId="2" borderId="1" xfId="0" applyFont="1" applyFill="1" applyBorder="1" applyAlignment="1" applyProtection="1"/>
  </cellXfs>
  <cellStyles count="12">
    <cellStyle name="Bad" xfId="4" builtinId="27"/>
    <cellStyle name="Comma" xfId="11" builtinId="3"/>
    <cellStyle name="Good" xfId="3" builtinId="26"/>
    <cellStyle name="Hyperlink" xfId="10" builtinId="8"/>
    <cellStyle name="Neutral" xfId="5" builtinId="28"/>
    <cellStyle name="Normal" xfId="0" builtinId="0"/>
    <cellStyle name="Normal 15" xfId="9" xr:uid="{00000000-0005-0000-0000-000006000000}"/>
    <cellStyle name="Normal 18" xfId="2" xr:uid="{00000000-0005-0000-0000-000007000000}"/>
    <cellStyle name="Normal 3 2 2" xfId="7" xr:uid="{00000000-0005-0000-0000-000008000000}"/>
    <cellStyle name="Normal 8 3" xfId="8" xr:uid="{00000000-0005-0000-0000-000009000000}"/>
    <cellStyle name="Normal 9" xfId="6" xr:uid="{00000000-0005-0000-0000-00000A000000}"/>
    <cellStyle name="Percent" xfId="1" builtinId="5"/>
  </cellStyles>
  <dxfs count="164">
    <dxf>
      <font>
        <b val="0"/>
        <i/>
        <strike/>
        <color rgb="FFFF0000"/>
      </font>
    </dxf>
    <dxf>
      <font>
        <b val="0"/>
        <i/>
        <strike/>
        <color rgb="FFFF0000"/>
      </font>
    </dxf>
    <dxf>
      <font>
        <b val="0"/>
        <i/>
        <strike/>
        <color rgb="FFFF0000"/>
      </font>
    </dxf>
    <dxf>
      <font>
        <b val="0"/>
        <i/>
        <strike/>
        <color rgb="FFFF0000"/>
      </font>
    </dxf>
    <dxf>
      <font>
        <b val="0"/>
        <i val="0"/>
        <strike val="0"/>
        <condense val="0"/>
        <extend val="0"/>
        <outline val="0"/>
        <shadow val="0"/>
        <u val="none"/>
        <vertAlign val="baseline"/>
        <sz val="8"/>
        <color theme="1"/>
        <name val="Arial Narrow"/>
        <scheme val="none"/>
      </font>
      <numFmt numFmtId="1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Narrow"/>
        <scheme val="none"/>
      </font>
      <numFmt numFmtId="1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Narrow"/>
        <scheme val="none"/>
      </font>
      <numFmt numFmtId="1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Narrow"/>
        <scheme val="none"/>
      </font>
      <fill>
        <patternFill patternType="solid">
          <fgColor indexed="64"/>
          <bgColor theme="0" tint="-0.1499984740745262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Narrow"/>
        <scheme val="none"/>
      </font>
      <numFmt numFmtId="0" formatCode="General"/>
      <fill>
        <patternFill patternType="solid">
          <fgColor indexed="64"/>
          <bgColor theme="0" tint="-0.149998474074526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Narrow"/>
        <scheme val="none"/>
      </font>
      <fill>
        <patternFill patternType="solid">
          <fgColor indexed="64"/>
          <bgColor theme="0" tint="-0.1499984740745262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Arial Narrow"/>
        <scheme val="none"/>
      </font>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Narrow"/>
        <scheme val="none"/>
      </font>
      <numFmt numFmtId="1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Narrow"/>
        <scheme val="none"/>
      </font>
      <numFmt numFmtId="1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Narrow"/>
        <scheme val="none"/>
      </font>
      <numFmt numFmtId="1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Narrow"/>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3" tint="-0.499984740745262"/>
        <name val="Arial Narrow"/>
        <scheme val="none"/>
      </font>
      <numFmt numFmtId="0" formatCode="General"/>
      <fill>
        <patternFill patternType="solid">
          <fgColor indexed="64"/>
          <bgColor theme="0" tint="-0.1499984740745262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3" tint="-0.499984740745262"/>
        <name val="Arial Narrow"/>
        <scheme val="none"/>
      </font>
      <fill>
        <patternFill patternType="solid">
          <fgColor indexed="64"/>
          <bgColor theme="0" tint="-0.1499984740745262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Narrow"/>
        <scheme val="none"/>
      </font>
      <numFmt numFmtId="3" formatCode="#,##0"/>
      <fill>
        <patternFill patternType="solid">
          <fgColor indexed="64"/>
          <bgColor theme="0" tint="-0.14999847407452621"/>
        </patternFill>
      </fill>
      <alignment horizontal="right" vertical="top"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8"/>
        <color theme="1"/>
        <name val="Arial Narrow"/>
        <scheme val="none"/>
      </font>
      <fill>
        <patternFill patternType="solid">
          <fgColor indexed="64"/>
          <bgColor theme="0" tint="-0.14999847407452621"/>
        </patternFill>
      </fill>
      <alignment horizontal="general" vertical="top"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thin">
          <color indexed="64"/>
        </left>
        <right style="thin">
          <color indexed="64"/>
        </right>
        <top style="thin">
          <color indexed="64"/>
        </top>
        <bottom style="thin">
          <color indexed="64"/>
        </bottom>
      </border>
    </dxf>
    <dxf>
      <border>
        <bottom style="hair">
          <color indexed="64"/>
        </bottom>
      </border>
    </dxf>
    <dxf>
      <border diagonalUp="0" diagonalDown="0">
        <left style="hair">
          <color indexed="64"/>
        </left>
        <right style="hair">
          <color indexed="64"/>
        </right>
        <top/>
        <bottom/>
        <vertical style="hair">
          <color indexed="64"/>
        </vertical>
        <horizontal style="hair">
          <color indexed="64"/>
        </horizontal>
      </border>
    </dxf>
    <dxf>
      <font>
        <b val="0"/>
        <i/>
        <strike/>
        <color rgb="FFFF0000"/>
      </font>
    </dxf>
    <dxf>
      <font>
        <b val="0"/>
        <i/>
        <strike/>
        <color rgb="FFFF0000"/>
      </font>
    </dxf>
    <dxf>
      <font>
        <b val="0"/>
        <i/>
        <strike/>
        <color rgb="FFFF0000"/>
      </font>
    </dxf>
    <dxf>
      <font>
        <b val="0"/>
        <i/>
        <strike/>
        <color rgb="FFFF0000"/>
      </font>
    </dxf>
    <dxf>
      <font>
        <b val="0"/>
        <i/>
        <strike/>
        <color rgb="FFFF0000"/>
      </font>
    </dxf>
    <dxf>
      <font>
        <b val="0"/>
        <i/>
        <strike/>
        <color rgb="FFFF0000"/>
      </font>
    </dxf>
    <dxf>
      <font>
        <b val="0"/>
        <i/>
        <strike/>
        <color rgb="FFFF0000"/>
      </font>
    </dxf>
    <dxf>
      <font>
        <b val="0"/>
        <i/>
        <strike/>
        <color rgb="FFFF0000"/>
      </font>
    </dxf>
    <dxf>
      <fill>
        <patternFill>
          <bgColor rgb="FF00B050"/>
        </patternFill>
      </fill>
    </dxf>
    <dxf>
      <fill>
        <patternFill>
          <bgColor rgb="FFFFFF00"/>
        </patternFill>
      </fill>
    </dxf>
    <dxf>
      <fill>
        <patternFill>
          <bgColor theme="7" tint="-0.24994659260841701"/>
        </patternFill>
      </fill>
    </dxf>
    <dxf>
      <fill>
        <patternFill>
          <bgColor rgb="FFC00000"/>
        </patternFill>
      </fill>
    </dxf>
    <dxf>
      <fill>
        <patternFill>
          <bgColor rgb="FF00B050"/>
        </patternFill>
      </fill>
    </dxf>
    <dxf>
      <fill>
        <patternFill>
          <bgColor rgb="FFFFFF00"/>
        </patternFill>
      </fill>
    </dxf>
    <dxf>
      <fill>
        <patternFill>
          <bgColor theme="7" tint="-0.24994659260841701"/>
        </patternFill>
      </fill>
    </dxf>
    <dxf>
      <fill>
        <patternFill>
          <bgColor rgb="FFC00000"/>
        </patternFill>
      </fill>
    </dxf>
    <dxf>
      <fill>
        <patternFill>
          <bgColor theme="0"/>
        </patternFill>
      </fill>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style="thin">
          <color indexed="64"/>
        </left>
        <right/>
        <top style="medium">
          <color auto="1"/>
        </top>
        <bottom style="medium">
          <color auto="1"/>
        </bottom>
        <vertical/>
        <horizontal style="medium">
          <color auto="1"/>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outline="0">
        <left style="medium">
          <color indexed="64"/>
        </left>
        <right style="hair">
          <color indexed="64"/>
        </right>
        <top style="hair">
          <color indexed="64"/>
        </top>
        <bottom style="hair">
          <color indexed="64"/>
        </bottom>
      </border>
    </dxf>
    <dxf>
      <font>
        <b val="0"/>
        <i val="0"/>
        <strike val="0"/>
        <condense val="0"/>
        <extend val="0"/>
        <outline val="0"/>
        <shadow val="0"/>
        <u val="none"/>
        <vertAlign val="baseline"/>
        <sz val="8"/>
        <color theme="1"/>
        <name val="Arial Narrow"/>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Arial Narrow"/>
        <scheme val="none"/>
      </font>
      <numFmt numFmtId="0" formatCode="General"/>
      <fill>
        <patternFill patternType="solid">
          <fgColor indexed="64"/>
          <bgColor theme="0" tint="-0.14999847407452621"/>
        </patternFill>
      </fill>
      <alignment horizontal="righ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theme="1"/>
        <name val="Arial Narrow"/>
        <scheme val="none"/>
      </font>
      <fill>
        <patternFill patternType="solid">
          <fgColor indexed="64"/>
          <bgColor theme="0" tint="-0.14999847407452621"/>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dxf>
    <dxf>
      <border outline="0">
        <bottom style="medium">
          <color indexed="64"/>
        </bottom>
      </border>
    </dxf>
    <dxf>
      <font>
        <b val="0"/>
        <i val="0"/>
        <strike val="0"/>
        <condense val="0"/>
        <extend val="0"/>
        <outline val="0"/>
        <shadow val="0"/>
        <u val="none"/>
        <vertAlign val="baseline"/>
        <sz val="8"/>
        <color theme="1"/>
        <name val="Arial Narrow"/>
        <scheme val="none"/>
      </font>
      <numFmt numFmtId="30" formatCode="@"/>
      <alignment horizontal="general" vertical="top"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8"/>
        <color rgb="FF000000"/>
        <name val="Arial Narrow"/>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style="thin">
          <color indexed="64"/>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8"/>
        <color theme="1"/>
        <name val="Arial Narrow"/>
        <scheme val="none"/>
      </font>
      <alignment horizontal="general" vertical="top" textRotation="0" wrapText="1" indent="0" justifyLastLine="0" shrinkToFit="0" readingOrder="0"/>
      <border diagonalUp="0" diagonalDown="0">
        <left style="thin">
          <color indexed="64"/>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Arial Narrow"/>
        <scheme val="none"/>
      </font>
      <numFmt numFmtId="0" formatCode="General"/>
      <fill>
        <patternFill patternType="solid">
          <fgColor indexed="64"/>
          <bgColor theme="7" tint="0.79998168889431442"/>
        </patternFill>
      </fill>
      <alignment horizontal="right" vertical="top" textRotation="0" wrapText="1" indent="0" justifyLastLine="0" shrinkToFit="0" readingOrder="0"/>
      <border diagonalUp="0" diagonalDown="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8"/>
        <color theme="1"/>
        <name val="Arial Narrow"/>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style="hair">
          <color indexed="64"/>
        </top>
        <bottom/>
        <vertical/>
        <horizontal/>
      </border>
      <protection locked="0" hidden="0"/>
    </dxf>
    <dxf>
      <font>
        <b val="0"/>
        <i val="0"/>
        <strike val="0"/>
        <condense val="0"/>
        <extend val="0"/>
        <outline val="0"/>
        <shadow val="0"/>
        <u val="none"/>
        <vertAlign val="baseline"/>
        <sz val="8"/>
        <color theme="1"/>
        <name val="Arial Narrow"/>
        <scheme val="none"/>
      </font>
      <fill>
        <patternFill patternType="solid">
          <fgColor indexed="64"/>
          <bgColor theme="0"/>
        </patternFill>
      </fill>
      <alignment horizontal="general" vertical="top" textRotation="0" wrapText="1" indent="0" justifyLastLine="0" shrinkToFit="0" readingOrder="0"/>
      <border diagonalUp="0" diagonalDown="0">
        <left style="hair">
          <color indexed="64"/>
        </left>
        <right style="thin">
          <color indexed="64"/>
        </right>
        <top style="hair">
          <color auto="1"/>
        </top>
        <bottom style="hair">
          <color auto="1"/>
        </bottom>
      </border>
      <protection locked="0" hidden="0"/>
    </dxf>
    <dxf>
      <font>
        <b val="0"/>
        <i val="0"/>
        <strike val="0"/>
        <condense val="0"/>
        <extend val="0"/>
        <outline val="0"/>
        <shadow val="0"/>
        <u val="none"/>
        <vertAlign val="baseline"/>
        <sz val="8"/>
        <color theme="1"/>
        <name val="Arial Narrow"/>
        <scheme val="none"/>
      </font>
      <numFmt numFmtId="3" formatCode="#,##0"/>
      <fill>
        <patternFill patternType="solid">
          <fgColor indexed="64"/>
          <bgColor theme="0" tint="-0.14999847407452621"/>
        </patternFill>
      </fill>
      <alignment horizontal="right" vertical="top" textRotation="0" wrapText="1" indent="0" justifyLastLine="0" shrinkToFit="0" readingOrder="0"/>
      <border diagonalUp="0" diagonalDown="0">
        <left style="thin">
          <color indexed="64"/>
        </left>
        <right style="hair">
          <color indexed="64"/>
        </right>
        <top style="hair">
          <color auto="1"/>
        </top>
        <bottom style="hair">
          <color auto="1"/>
        </bottom>
        <vertical style="hair">
          <color indexed="64"/>
        </vertical>
        <horizontal style="hair">
          <color auto="1"/>
        </horizontal>
      </border>
    </dxf>
    <dxf>
      <font>
        <b val="0"/>
        <i val="0"/>
        <strike val="0"/>
        <condense val="0"/>
        <extend val="0"/>
        <outline val="0"/>
        <shadow val="0"/>
        <u val="none"/>
        <vertAlign val="baseline"/>
        <sz val="9"/>
        <color theme="1"/>
        <name val="Arial Narrow"/>
        <scheme val="none"/>
      </font>
      <numFmt numFmtId="0" formatCode="General"/>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9"/>
        <color theme="1"/>
        <name val="Arial Narrow"/>
        <scheme val="none"/>
      </font>
      <fill>
        <patternFill patternType="solid">
          <fgColor indexed="64"/>
          <bgColor theme="4" tint="0.79998168889431442"/>
        </patternFill>
      </fill>
      <alignment horizontal="general" vertical="top" textRotation="0" wrapText="1" indent="0" justifyLastLine="0" shrinkToFit="0" readingOrder="0"/>
      <border diagonalUp="0" diagonalDown="0">
        <left style="thin">
          <color indexed="64"/>
        </left>
        <right/>
        <top style="thin">
          <color theme="4" tint="0.79998168889431442"/>
        </top>
        <bottom style="thin">
          <color theme="4" tint="0.79998168889431442"/>
        </bottom>
      </border>
    </dxf>
    <dxf>
      <font>
        <b val="0"/>
        <i val="0"/>
        <strike val="0"/>
        <condense val="0"/>
        <extend val="0"/>
        <outline val="0"/>
        <shadow val="0"/>
        <u val="none"/>
        <vertAlign val="baseline"/>
        <sz val="9"/>
        <color theme="1"/>
        <name val="Arial Narrow"/>
        <scheme val="none"/>
      </font>
      <fill>
        <patternFill patternType="solid">
          <fgColor indexed="64"/>
          <bgColor theme="0" tint="-0.14999847407452621"/>
        </patternFill>
      </fill>
      <alignment horizontal="general" vertical="top"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rgb="FF000000"/>
        <name val="Arial Narrow"/>
        <scheme val="none"/>
      </font>
      <alignment horizontal="general"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Narrow"/>
        <scheme val="none"/>
      </font>
      <numFmt numFmtId="30" formatCode="@"/>
      <fill>
        <patternFill patternType="solid">
          <fgColor indexed="64"/>
          <bgColor theme="0" tint="-0.34998626667073579"/>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colors>
    <mruColors>
      <color rgb="FFD6A300"/>
      <color rgb="FFFFABAB"/>
      <color rgb="FFFF3F3F"/>
      <color rgb="FFFF8585"/>
      <color rgb="FFFFA7A7"/>
      <color rgb="FFFEC2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7/relationships/slicerCache" Target="slicerCaches/slicerCache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7/relationships/slicerCache" Target="slicerCaches/slicerCache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07/relationships/slicerCache" Target="slicerCaches/slicerCache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9.1480078787060881E-2"/>
          <c:y val="0.15563602073371555"/>
          <c:w val="0.86937428216482571"/>
          <c:h val="0.74702005704150709"/>
        </c:manualLayout>
      </c:layout>
      <c:areaChart>
        <c:grouping val="standard"/>
        <c:varyColors val="0"/>
        <c:ser>
          <c:idx val="0"/>
          <c:order val="0"/>
          <c:tx>
            <c:strRef>
              <c:f>'Master Dataset'!$C$113</c:f>
              <c:strCache>
                <c:ptCount val="1"/>
                <c:pt idx="0">
                  <c:v>Estimated number of adolescents (aged 15-19) newly infected with HIV, Bangladesh, 2001-2013</c:v>
                </c:pt>
              </c:strCache>
            </c:strRef>
          </c:tx>
          <c:spPr>
            <a:gradFill>
              <a:gsLst>
                <a:gs pos="0">
                  <a:srgbClr val="FFABAB"/>
                </a:gs>
                <a:gs pos="46000">
                  <a:srgbClr val="FF3F3F"/>
                </a:gs>
                <a:gs pos="100000">
                  <a:schemeClr val="accent2">
                    <a:lumMod val="60000"/>
                  </a:schemeClr>
                </a:gs>
              </a:gsLst>
              <a:lin ang="16200000" scaled="1"/>
            </a:gradFill>
            <a:ln w="25400">
              <a:noFill/>
            </a:ln>
            <a:effectLst/>
          </c:spPr>
          <c:cat>
            <c:numRef>
              <c:f>'Master Dataset'!$C$114:$C$126</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'Master Dataset'!$F$114:$F$126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793-4A6D-BBE3-163333031472}"/>
            </c:ext>
          </c:extLst>
        </c:ser>
        <c:dLbls>
          <c:showLegendKey val="0"/>
          <c:showVal val="0"/>
          <c:showCatName val="0"/>
          <c:showSerName val="0"/>
          <c:showPercent val="0"/>
          <c:showBubbleSize val="0"/>
        </c:dLbls>
        <c:axId val="1171672"/>
        <c:axId val="198008216"/>
      </c:areaChart>
      <c:catAx>
        <c:axId val="117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8008216"/>
        <c:crosses val="autoZero"/>
        <c:auto val="1"/>
        <c:lblAlgn val="ctr"/>
        <c:lblOffset val="100"/>
        <c:noMultiLvlLbl val="0"/>
      </c:catAx>
      <c:valAx>
        <c:axId val="1980082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171672"/>
        <c:crosses val="autoZero"/>
        <c:crossBetween val="midCat"/>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'Indepth-Analysis'!$C$6</c:f>
              <c:strCache>
                <c:ptCount val="1"/>
                <c:pt idx="0">
                  <c:v>HIV Testing</c:v>
                </c:pt>
              </c:strCache>
            </c:strRef>
          </c:tx>
          <c:spPr>
            <a:solidFill>
              <a:schemeClr val="accent2"/>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55F1-4962-B9C6-9E31385B2DA3}"/>
              </c:ext>
            </c:extLst>
          </c:dPt>
          <c:dPt>
            <c:idx val="2"/>
            <c:invertIfNegative val="0"/>
            <c:bubble3D val="0"/>
            <c:spPr>
              <a:solidFill>
                <a:srgbClr val="7030A0"/>
              </a:solidFill>
              <a:ln>
                <a:noFill/>
              </a:ln>
              <a:effectLst/>
            </c:spPr>
            <c:extLst>
              <c:ext xmlns:c16="http://schemas.microsoft.com/office/drawing/2014/chart" uri="{C3380CC4-5D6E-409C-BE32-E72D297353CC}">
                <c16:uniqueId val="{00000003-55F1-4962-B9C6-9E31385B2DA3}"/>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55F1-4962-B9C6-9E31385B2DA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'Indepth-Analysis'!$G$6:$G$8</c:f>
              <c:strCache>
                <c:ptCount val="3"/>
                <c:pt idx="0">
                  <c:v>Commodity</c:v>
                </c:pt>
                <c:pt idx="1">
                  <c:v>Human Resource</c:v>
                </c:pt>
                <c:pt idx="2">
                  <c:v>Accessibility</c:v>
                </c:pt>
              </c:strCache>
            </c:strRef>
          </c:cat>
          <c:val>
            <c:numRef>
              <c:f>'Indepth-Analysis'!$J$6:$J$8</c:f>
              <c:numCache>
                <c:formatCode>0%</c:formatCode>
                <c:ptCount val="3"/>
                <c:pt idx="0">
                  <c:v>0.35</c:v>
                </c:pt>
                <c:pt idx="1">
                  <c:v>0.85</c:v>
                </c:pt>
                <c:pt idx="2">
                  <c:v>0.8</c:v>
                </c:pt>
              </c:numCache>
            </c:numRef>
          </c:val>
          <c:extLst>
            <c:ext xmlns:c16="http://schemas.microsoft.com/office/drawing/2014/chart" uri="{C3380CC4-5D6E-409C-BE32-E72D297353CC}">
              <c16:uniqueId val="{00000005-55F1-4962-B9C6-9E31385B2DA3}"/>
            </c:ext>
          </c:extLst>
        </c:ser>
        <c:dLbls>
          <c:showLegendKey val="0"/>
          <c:showVal val="0"/>
          <c:showCatName val="0"/>
          <c:showSerName val="0"/>
          <c:showPercent val="0"/>
          <c:showBubbleSize val="0"/>
        </c:dLbls>
        <c:gapWidth val="49"/>
        <c:axId val="195347808"/>
        <c:axId val="195345848"/>
      </c:barChart>
      <c:catAx>
        <c:axId val="195347808"/>
        <c:scaling>
          <c:orientation val="minMax"/>
        </c:scaling>
        <c:delete val="0"/>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r>
                  <a:rPr lang="en-US" sz="1000" b="1">
                    <a:solidFill>
                      <a:sysClr val="windowText" lastClr="000000"/>
                    </a:solidFill>
                  </a:rPr>
                  <a:t>Supply</a:t>
                </a:r>
              </a:p>
            </c:rich>
          </c:tx>
          <c:layout>
            <c:manualLayout>
              <c:xMode val="edge"/>
              <c:yMode val="edge"/>
              <c:x val="0.46554786402395404"/>
              <c:y val="0.89913223708273748"/>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none" spc="0" normalizeH="0" baseline="0">
                <a:solidFill>
                  <a:schemeClr val="tx1">
                    <a:lumMod val="65000"/>
                    <a:lumOff val="35000"/>
                  </a:schemeClr>
                </a:solidFill>
                <a:latin typeface="+mn-lt"/>
                <a:ea typeface="+mn-ea"/>
                <a:cs typeface="+mn-cs"/>
              </a:defRPr>
            </a:pPr>
            <a:endParaRPr lang="en-US"/>
          </a:p>
        </c:txPr>
        <c:crossAx val="195345848"/>
        <c:crosses val="autoZero"/>
        <c:auto val="1"/>
        <c:lblAlgn val="ctr"/>
        <c:lblOffset val="100"/>
        <c:noMultiLvlLbl val="0"/>
      </c:catAx>
      <c:valAx>
        <c:axId val="195345848"/>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19534780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'Indepth-Analysis'!$C$6</c:f>
              <c:strCache>
                <c:ptCount val="1"/>
                <c:pt idx="0">
                  <c:v>HIV Testing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'Indepth-Analysis'!$G$9:$G$11</c:f>
              <c:strCache>
                <c:ptCount val="3"/>
                <c:pt idx="0">
                  <c:v>Utilization</c:v>
                </c:pt>
                <c:pt idx="1">
                  <c:v>Continuity</c:v>
                </c:pt>
                <c:pt idx="2">
                  <c:v>Quality</c:v>
                </c:pt>
              </c:strCache>
            </c:strRef>
          </c:cat>
          <c:val>
            <c:numRef>
              <c:f>'Indepth-Analysis'!$J$9:$J$11</c:f>
              <c:numCache>
                <c:formatCode>0%</c:formatCode>
                <c:ptCount val="3"/>
                <c:pt idx="0">
                  <c:v>0.7</c:v>
                </c:pt>
                <c:pt idx="1">
                  <c:v>0.6</c:v>
                </c:pt>
                <c:pt idx="2">
                  <c:v>0.4</c:v>
                </c:pt>
              </c:numCache>
            </c:numRef>
          </c:val>
          <c:extLst>
            <c:ext xmlns:c16="http://schemas.microsoft.com/office/drawing/2014/chart" uri="{C3380CC4-5D6E-409C-BE32-E72D297353CC}">
              <c16:uniqueId val="{00000000-CD62-4CFB-B1A6-400D217F6A37}"/>
            </c:ext>
          </c:extLst>
        </c:ser>
        <c:dLbls>
          <c:showLegendKey val="0"/>
          <c:showVal val="0"/>
          <c:showCatName val="0"/>
          <c:showSerName val="0"/>
          <c:showPercent val="0"/>
          <c:showBubbleSize val="0"/>
        </c:dLbls>
        <c:gapWidth val="39"/>
        <c:axId val="205846392"/>
        <c:axId val="205846784"/>
      </c:barChart>
      <c:catAx>
        <c:axId val="205846392"/>
        <c:scaling>
          <c:orientation val="minMax"/>
        </c:scaling>
        <c:delete val="0"/>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r>
                  <a:rPr lang="en-US" sz="1000" b="1">
                    <a:solidFill>
                      <a:sysClr val="windowText" lastClr="000000"/>
                    </a:solidFill>
                  </a:rPr>
                  <a:t>Demand</a:t>
                </a:r>
              </a:p>
            </c:rich>
          </c:tx>
          <c:layout>
            <c:manualLayout>
              <c:xMode val="edge"/>
              <c:yMode val="edge"/>
              <c:x val="0.30052731372266245"/>
              <c:y val="0.89149468783126773"/>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none" spc="0" normalizeH="0" baseline="0">
                <a:solidFill>
                  <a:schemeClr val="tx1">
                    <a:lumMod val="65000"/>
                    <a:lumOff val="35000"/>
                  </a:schemeClr>
                </a:solidFill>
                <a:latin typeface="+mn-lt"/>
                <a:ea typeface="+mn-ea"/>
                <a:cs typeface="+mn-cs"/>
              </a:defRPr>
            </a:pPr>
            <a:endParaRPr lang="en-US"/>
          </a:p>
        </c:txPr>
        <c:crossAx val="205846784"/>
        <c:crosses val="autoZero"/>
        <c:auto val="1"/>
        <c:lblAlgn val="ctr"/>
        <c:lblOffset val="100"/>
        <c:noMultiLvlLbl val="0"/>
      </c:catAx>
      <c:valAx>
        <c:axId val="205846784"/>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20584639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'[1]Indepth-Analysis'!$C$17</c:f>
              <c:strCache>
                <c:ptCount val="1"/>
                <c:pt idx="0">
                  <c:v>ART</c:v>
                </c:pt>
              </c:strCache>
            </c:strRef>
          </c:tx>
          <c:spPr>
            <a:solidFill>
              <a:schemeClr val="accent1"/>
            </a:solidFill>
            <a:ln>
              <a:noFill/>
            </a:ln>
            <a:effectLst/>
          </c:spPr>
          <c:invertIfNegative val="0"/>
          <c:cat>
            <c:strRef>
              <c:f>'[1]Indepth-Analysis'!$G$17:$G$22</c:f>
              <c:strCache>
                <c:ptCount val="6"/>
                <c:pt idx="0">
                  <c:v>Commodity</c:v>
                </c:pt>
                <c:pt idx="1">
                  <c:v>Human Resource</c:v>
                </c:pt>
                <c:pt idx="2">
                  <c:v>Accessibility</c:v>
                </c:pt>
                <c:pt idx="3">
                  <c:v>Utilization</c:v>
                </c:pt>
                <c:pt idx="4">
                  <c:v>Continuity</c:v>
                </c:pt>
                <c:pt idx="5">
                  <c:v>Quality</c:v>
                </c:pt>
              </c:strCache>
            </c:strRef>
          </c:cat>
          <c:val>
            <c:numRef>
              <c:f>'[1]Indepth-Analysis'!$J$17:$J$22</c:f>
              <c:numCache>
                <c:formatCode>General</c:formatCode>
                <c:ptCount val="6"/>
                <c:pt idx="0">
                  <c:v>0.6</c:v>
                </c:pt>
                <c:pt idx="1">
                  <c:v>0.1</c:v>
                </c:pt>
                <c:pt idx="2">
                  <c:v>0.4</c:v>
                </c:pt>
                <c:pt idx="3">
                  <c:v>0.5</c:v>
                </c:pt>
                <c:pt idx="4">
                  <c:v>0.22</c:v>
                </c:pt>
                <c:pt idx="5">
                  <c:v>0.11</c:v>
                </c:pt>
              </c:numCache>
            </c:numRef>
          </c:val>
          <c:extLst>
            <c:ext xmlns:c16="http://schemas.microsoft.com/office/drawing/2014/chart" uri="{C3380CC4-5D6E-409C-BE32-E72D297353CC}">
              <c16:uniqueId val="{00000000-411F-45FF-9EB4-C60413B040A9}"/>
            </c:ext>
          </c:extLst>
        </c:ser>
        <c:dLbls>
          <c:showLegendKey val="0"/>
          <c:showVal val="0"/>
          <c:showCatName val="0"/>
          <c:showSerName val="0"/>
          <c:showPercent val="0"/>
          <c:showBubbleSize val="0"/>
        </c:dLbls>
        <c:gapWidth val="219"/>
        <c:overlap val="-27"/>
        <c:axId val="205847568"/>
        <c:axId val="205847960"/>
      </c:barChart>
      <c:catAx>
        <c:axId val="20584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847960"/>
        <c:crosses val="autoZero"/>
        <c:auto val="1"/>
        <c:lblAlgn val="ctr"/>
        <c:lblOffset val="100"/>
        <c:noMultiLvlLbl val="0"/>
      </c:catAx>
      <c:valAx>
        <c:axId val="205847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84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'[1]Indepth-Analysis'!$C$9</c:f>
              <c:strCache>
                <c:ptCount val="1"/>
                <c:pt idx="0">
                  <c:v>HIV Testing</c:v>
                </c:pt>
              </c:strCache>
            </c:strRef>
          </c:tx>
          <c:spPr>
            <a:solidFill>
              <a:schemeClr val="accent2"/>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21A6-464E-952E-3FB91B7FC196}"/>
              </c:ext>
            </c:extLst>
          </c:dPt>
          <c:dPt>
            <c:idx val="2"/>
            <c:invertIfNegative val="0"/>
            <c:bubble3D val="0"/>
            <c:spPr>
              <a:solidFill>
                <a:srgbClr val="7030A0"/>
              </a:solidFill>
              <a:ln>
                <a:noFill/>
              </a:ln>
              <a:effectLst/>
            </c:spPr>
            <c:extLst>
              <c:ext xmlns:c16="http://schemas.microsoft.com/office/drawing/2014/chart" uri="{C3380CC4-5D6E-409C-BE32-E72D297353CC}">
                <c16:uniqueId val="{00000003-21A6-464E-952E-3FB91B7FC196}"/>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'[1]Indepth-Analysis'!$G$9:$G$11</c:f>
              <c:strCache>
                <c:ptCount val="3"/>
                <c:pt idx="0">
                  <c:v>Commodity</c:v>
                </c:pt>
                <c:pt idx="1">
                  <c:v>Human Resource</c:v>
                </c:pt>
                <c:pt idx="2">
                  <c:v>Accessibility</c:v>
                </c:pt>
              </c:strCache>
            </c:strRef>
          </c:cat>
          <c:val>
            <c:numRef>
              <c:f>'[1]Indepth-Analysis'!$J$9:$J$11</c:f>
              <c:numCache>
                <c:formatCode>General</c:formatCode>
                <c:ptCount val="3"/>
                <c:pt idx="0">
                  <c:v>0.87</c:v>
                </c:pt>
                <c:pt idx="1">
                  <c:v>0.76</c:v>
                </c:pt>
                <c:pt idx="2">
                  <c:v>0.76</c:v>
                </c:pt>
              </c:numCache>
            </c:numRef>
          </c:val>
          <c:extLst>
            <c:ext xmlns:c16="http://schemas.microsoft.com/office/drawing/2014/chart" uri="{C3380CC4-5D6E-409C-BE32-E72D297353CC}">
              <c16:uniqueId val="{00000004-21A6-464E-952E-3FB91B7FC196}"/>
            </c:ext>
          </c:extLst>
        </c:ser>
        <c:dLbls>
          <c:showLegendKey val="0"/>
          <c:showVal val="0"/>
          <c:showCatName val="0"/>
          <c:showSerName val="0"/>
          <c:showPercent val="0"/>
          <c:showBubbleSize val="0"/>
        </c:dLbls>
        <c:gapWidth val="49"/>
        <c:axId val="205848744"/>
        <c:axId val="205849136"/>
      </c:barChart>
      <c:catAx>
        <c:axId val="205848744"/>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Supply</a:t>
                </a:r>
              </a:p>
            </c:rich>
          </c:tx>
          <c:layout>
            <c:manualLayout>
              <c:xMode val="edge"/>
              <c:yMode val="edge"/>
              <c:x val="0.40727777777777779"/>
              <c:y val="0.91210629921259845"/>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normalizeH="0" baseline="0">
                <a:solidFill>
                  <a:schemeClr val="tx1">
                    <a:lumMod val="65000"/>
                    <a:lumOff val="35000"/>
                  </a:schemeClr>
                </a:solidFill>
                <a:latin typeface="+mn-lt"/>
                <a:ea typeface="+mn-ea"/>
                <a:cs typeface="+mn-cs"/>
              </a:defRPr>
            </a:pPr>
            <a:endParaRPr lang="en-US"/>
          </a:p>
        </c:txPr>
        <c:crossAx val="205849136"/>
        <c:crosses val="autoZero"/>
        <c:auto val="1"/>
        <c:lblAlgn val="ctr"/>
        <c:lblOffset val="100"/>
        <c:noMultiLvlLbl val="0"/>
      </c:catAx>
      <c:valAx>
        <c:axId val="205849136"/>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20584874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'[1]Indepth-Analysis'!$C$9</c:f>
              <c:strCache>
                <c:ptCount val="1"/>
                <c:pt idx="0">
                  <c:v>HIV Testing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'[1]Indepth-Analysis'!$G$12:$G$14</c:f>
              <c:strCache>
                <c:ptCount val="3"/>
                <c:pt idx="0">
                  <c:v>Utilization</c:v>
                </c:pt>
                <c:pt idx="1">
                  <c:v>Continuity</c:v>
                </c:pt>
                <c:pt idx="2">
                  <c:v>Quality</c:v>
                </c:pt>
              </c:strCache>
            </c:strRef>
          </c:cat>
          <c:val>
            <c:numRef>
              <c:f>'[1]Indepth-Analysis'!$J$12:$J$14</c:f>
              <c:numCache>
                <c:formatCode>General</c:formatCode>
                <c:ptCount val="3"/>
                <c:pt idx="0">
                  <c:v>0.6</c:v>
                </c:pt>
                <c:pt idx="1">
                  <c:v>0.56000000000000005</c:v>
                </c:pt>
                <c:pt idx="2">
                  <c:v>0.45</c:v>
                </c:pt>
              </c:numCache>
            </c:numRef>
          </c:val>
          <c:extLst>
            <c:ext xmlns:c16="http://schemas.microsoft.com/office/drawing/2014/chart" uri="{C3380CC4-5D6E-409C-BE32-E72D297353CC}">
              <c16:uniqueId val="{00000000-6D4D-4457-8C51-C81D5B7F96F5}"/>
            </c:ext>
          </c:extLst>
        </c:ser>
        <c:dLbls>
          <c:showLegendKey val="0"/>
          <c:showVal val="0"/>
          <c:showCatName val="0"/>
          <c:showSerName val="0"/>
          <c:showPercent val="0"/>
          <c:showBubbleSize val="0"/>
        </c:dLbls>
        <c:gapWidth val="39"/>
        <c:axId val="205849920"/>
        <c:axId val="205850312"/>
      </c:barChart>
      <c:catAx>
        <c:axId val="205849920"/>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Demand</a:t>
                </a:r>
              </a:p>
            </c:rich>
          </c:tx>
          <c:layout>
            <c:manualLayout>
              <c:xMode val="edge"/>
              <c:yMode val="edge"/>
              <c:x val="0.36135288971231538"/>
              <c:y val="0.92742306466741764"/>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n-US"/>
          </a:p>
        </c:txPr>
        <c:crossAx val="205850312"/>
        <c:crosses val="autoZero"/>
        <c:auto val="1"/>
        <c:lblAlgn val="ctr"/>
        <c:lblOffset val="100"/>
        <c:noMultiLvlLbl val="0"/>
      </c:catAx>
      <c:valAx>
        <c:axId val="205850312"/>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2058499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'Indepth-Analysis'!$C$14</c:f>
              <c:strCache>
                <c:ptCount val="1"/>
                <c:pt idx="0">
                  <c:v>ART</c:v>
                </c:pt>
              </c:strCache>
            </c:strRef>
          </c:tx>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AC56-4382-9645-E88D2551C539}"/>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AC56-4382-9645-E88D2551C539}"/>
              </c:ext>
            </c:extLst>
          </c:dPt>
          <c:dPt>
            <c:idx val="2"/>
            <c:invertIfNegative val="0"/>
            <c:bubble3D val="0"/>
            <c:spPr>
              <a:solidFill>
                <a:srgbClr val="7030A0"/>
              </a:solidFill>
              <a:ln>
                <a:noFill/>
              </a:ln>
              <a:effectLst/>
            </c:spPr>
            <c:extLst>
              <c:ext xmlns:c16="http://schemas.microsoft.com/office/drawing/2014/chart" uri="{C3380CC4-5D6E-409C-BE32-E72D297353CC}">
                <c16:uniqueId val="{00000005-AC56-4382-9645-E88D2551C539}"/>
              </c:ext>
            </c:extLst>
          </c:dPt>
          <c:cat>
            <c:strRef>
              <c:f>'Indepth-Analysis'!$G$14:$G$19</c:f>
              <c:strCache>
                <c:ptCount val="6"/>
                <c:pt idx="0">
                  <c:v>Commodity</c:v>
                </c:pt>
                <c:pt idx="1">
                  <c:v>Human Resource</c:v>
                </c:pt>
                <c:pt idx="2">
                  <c:v>Accessibility</c:v>
                </c:pt>
                <c:pt idx="3">
                  <c:v>Utilization</c:v>
                </c:pt>
                <c:pt idx="4">
                  <c:v>Continuity</c:v>
                </c:pt>
                <c:pt idx="5">
                  <c:v>Quality</c:v>
                </c:pt>
              </c:strCache>
            </c:strRef>
          </c:cat>
          <c:val>
            <c:numRef>
              <c:f>'Indepth-Analysis'!$J$14:$J$19</c:f>
              <c:numCache>
                <c:formatCode>0%</c:formatCode>
                <c:ptCount val="6"/>
                <c:pt idx="0">
                  <c:v>0.6</c:v>
                </c:pt>
                <c:pt idx="1">
                  <c:v>0.1</c:v>
                </c:pt>
                <c:pt idx="2">
                  <c:v>0.4</c:v>
                </c:pt>
                <c:pt idx="3">
                  <c:v>0.5</c:v>
                </c:pt>
                <c:pt idx="4">
                  <c:v>0.22</c:v>
                </c:pt>
                <c:pt idx="5">
                  <c:v>0.11</c:v>
                </c:pt>
              </c:numCache>
            </c:numRef>
          </c:val>
          <c:extLst>
            <c:ext xmlns:c16="http://schemas.microsoft.com/office/drawing/2014/chart" uri="{C3380CC4-5D6E-409C-BE32-E72D297353CC}">
              <c16:uniqueId val="{00000006-AC56-4382-9645-E88D2551C539}"/>
            </c:ext>
          </c:extLst>
        </c:ser>
        <c:dLbls>
          <c:showLegendKey val="0"/>
          <c:showVal val="0"/>
          <c:showCatName val="0"/>
          <c:showSerName val="0"/>
          <c:showPercent val="0"/>
          <c:showBubbleSize val="0"/>
        </c:dLbls>
        <c:gapWidth val="50"/>
        <c:axId val="205851096"/>
        <c:axId val="205851488"/>
      </c:barChart>
      <c:catAx>
        <c:axId val="20585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851488"/>
        <c:crosses val="autoZero"/>
        <c:auto val="1"/>
        <c:lblAlgn val="ctr"/>
        <c:lblOffset val="100"/>
        <c:noMultiLvlLbl val="0"/>
      </c:catAx>
      <c:valAx>
        <c:axId val="205851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85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'Indepth-Analysis'!$C$6</c:f>
              <c:strCache>
                <c:ptCount val="1"/>
                <c:pt idx="0">
                  <c:v>HIV Testing</c:v>
                </c:pt>
              </c:strCache>
            </c:strRef>
          </c:tx>
          <c:spPr>
            <a:solidFill>
              <a:schemeClr val="accent2"/>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5770-4A8D-890A-E46481D760C0}"/>
              </c:ext>
            </c:extLst>
          </c:dPt>
          <c:dPt>
            <c:idx val="2"/>
            <c:invertIfNegative val="0"/>
            <c:bubble3D val="0"/>
            <c:spPr>
              <a:solidFill>
                <a:srgbClr val="7030A0"/>
              </a:solidFill>
              <a:ln>
                <a:noFill/>
              </a:ln>
              <a:effectLst/>
            </c:spPr>
            <c:extLst>
              <c:ext xmlns:c16="http://schemas.microsoft.com/office/drawing/2014/chart" uri="{C3380CC4-5D6E-409C-BE32-E72D297353CC}">
                <c16:uniqueId val="{00000003-5770-4A8D-890A-E46481D760C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5770-4A8D-890A-E46481D760C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'Indepth-Analysis'!$G$6:$G$8</c:f>
              <c:strCache>
                <c:ptCount val="3"/>
                <c:pt idx="0">
                  <c:v>Commodity</c:v>
                </c:pt>
                <c:pt idx="1">
                  <c:v>Human Resource</c:v>
                </c:pt>
                <c:pt idx="2">
                  <c:v>Accessibility</c:v>
                </c:pt>
              </c:strCache>
            </c:strRef>
          </c:cat>
          <c:val>
            <c:numRef>
              <c:f>'Indepth-Analysis'!$J$6:$J$8</c:f>
              <c:numCache>
                <c:formatCode>0%</c:formatCode>
                <c:ptCount val="3"/>
                <c:pt idx="0">
                  <c:v>0.35</c:v>
                </c:pt>
                <c:pt idx="1">
                  <c:v>0.85</c:v>
                </c:pt>
                <c:pt idx="2">
                  <c:v>0.8</c:v>
                </c:pt>
              </c:numCache>
            </c:numRef>
          </c:val>
          <c:extLst>
            <c:ext xmlns:c16="http://schemas.microsoft.com/office/drawing/2014/chart" uri="{C3380CC4-5D6E-409C-BE32-E72D297353CC}">
              <c16:uniqueId val="{00000005-5770-4A8D-890A-E46481D760C0}"/>
            </c:ext>
          </c:extLst>
        </c:ser>
        <c:dLbls>
          <c:showLegendKey val="0"/>
          <c:showVal val="0"/>
          <c:showCatName val="0"/>
          <c:showSerName val="0"/>
          <c:showPercent val="0"/>
          <c:showBubbleSize val="0"/>
        </c:dLbls>
        <c:gapWidth val="49"/>
        <c:axId val="205852272"/>
        <c:axId val="205852664"/>
      </c:barChart>
      <c:catAx>
        <c:axId val="205852272"/>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Supply</a:t>
                </a:r>
              </a:p>
            </c:rich>
          </c:tx>
          <c:layout>
            <c:manualLayout>
              <c:xMode val="edge"/>
              <c:yMode val="edge"/>
              <c:x val="0.40727777777777779"/>
              <c:y val="0.91210629921259845"/>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normalizeH="0" baseline="0">
                <a:solidFill>
                  <a:schemeClr val="tx1">
                    <a:lumMod val="65000"/>
                    <a:lumOff val="35000"/>
                  </a:schemeClr>
                </a:solidFill>
                <a:latin typeface="+mn-lt"/>
                <a:ea typeface="+mn-ea"/>
                <a:cs typeface="+mn-cs"/>
              </a:defRPr>
            </a:pPr>
            <a:endParaRPr lang="en-US"/>
          </a:p>
        </c:txPr>
        <c:crossAx val="205852664"/>
        <c:crosses val="autoZero"/>
        <c:auto val="1"/>
        <c:lblAlgn val="ctr"/>
        <c:lblOffset val="100"/>
        <c:noMultiLvlLbl val="0"/>
      </c:catAx>
      <c:valAx>
        <c:axId val="205852664"/>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20585227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'Indepth-Analysis'!$C$6</c:f>
              <c:strCache>
                <c:ptCount val="1"/>
                <c:pt idx="0">
                  <c:v>HIV Testing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'Indepth-Analysis'!$G$9:$G$11</c:f>
              <c:strCache>
                <c:ptCount val="3"/>
                <c:pt idx="0">
                  <c:v>Utilization</c:v>
                </c:pt>
                <c:pt idx="1">
                  <c:v>Continuity</c:v>
                </c:pt>
                <c:pt idx="2">
                  <c:v>Quality</c:v>
                </c:pt>
              </c:strCache>
            </c:strRef>
          </c:cat>
          <c:val>
            <c:numRef>
              <c:f>'Indepth-Analysis'!$J$9:$J$11</c:f>
              <c:numCache>
                <c:formatCode>0%</c:formatCode>
                <c:ptCount val="3"/>
                <c:pt idx="0">
                  <c:v>0.7</c:v>
                </c:pt>
                <c:pt idx="1">
                  <c:v>0.6</c:v>
                </c:pt>
                <c:pt idx="2">
                  <c:v>0.4</c:v>
                </c:pt>
              </c:numCache>
            </c:numRef>
          </c:val>
          <c:extLst>
            <c:ext xmlns:c16="http://schemas.microsoft.com/office/drawing/2014/chart" uri="{C3380CC4-5D6E-409C-BE32-E72D297353CC}">
              <c16:uniqueId val="{00000000-E739-4C6A-9CA0-AF32CE75554D}"/>
            </c:ext>
          </c:extLst>
        </c:ser>
        <c:dLbls>
          <c:showLegendKey val="0"/>
          <c:showVal val="0"/>
          <c:showCatName val="0"/>
          <c:showSerName val="0"/>
          <c:showPercent val="0"/>
          <c:showBubbleSize val="0"/>
        </c:dLbls>
        <c:gapWidth val="39"/>
        <c:axId val="205853448"/>
        <c:axId val="206415984"/>
      </c:barChart>
      <c:catAx>
        <c:axId val="205853448"/>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Demand</a:t>
                </a:r>
              </a:p>
            </c:rich>
          </c:tx>
          <c:layout>
            <c:manualLayout>
              <c:xMode val="edge"/>
              <c:yMode val="edge"/>
              <c:x val="0.36135288971231538"/>
              <c:y val="0.92742306466741764"/>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n-US"/>
          </a:p>
        </c:txPr>
        <c:crossAx val="206415984"/>
        <c:crosses val="autoZero"/>
        <c:auto val="1"/>
        <c:lblAlgn val="ctr"/>
        <c:lblOffset val="100"/>
        <c:noMultiLvlLbl val="0"/>
      </c:catAx>
      <c:valAx>
        <c:axId val="206415984"/>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20585344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'[1]Indepth-Analysis'!$C$9</c:f>
              <c:strCache>
                <c:ptCount val="1"/>
                <c:pt idx="0">
                  <c:v>HIV Testing</c:v>
                </c:pt>
              </c:strCache>
            </c:strRef>
          </c:tx>
          <c:spPr>
            <a:solidFill>
              <a:schemeClr val="accent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2689-4CF8-B1D7-B667FCFC9E1F}"/>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'[1]Indepth-Analysis'!$G$9:$G$11</c:f>
              <c:strCache>
                <c:ptCount val="3"/>
                <c:pt idx="0">
                  <c:v>Commodity</c:v>
                </c:pt>
                <c:pt idx="1">
                  <c:v>Human Resource</c:v>
                </c:pt>
                <c:pt idx="2">
                  <c:v>Accessibility</c:v>
                </c:pt>
              </c:strCache>
            </c:strRef>
          </c:cat>
          <c:val>
            <c:numRef>
              <c:f>'[1]Indepth-Analysis'!$J$9:$J$11</c:f>
              <c:numCache>
                <c:formatCode>General</c:formatCode>
                <c:ptCount val="3"/>
                <c:pt idx="0">
                  <c:v>0.87</c:v>
                </c:pt>
                <c:pt idx="1">
                  <c:v>0.76</c:v>
                </c:pt>
                <c:pt idx="2">
                  <c:v>0.76</c:v>
                </c:pt>
              </c:numCache>
            </c:numRef>
          </c:val>
          <c:extLst>
            <c:ext xmlns:c16="http://schemas.microsoft.com/office/drawing/2014/chart" uri="{C3380CC4-5D6E-409C-BE32-E72D297353CC}">
              <c16:uniqueId val="{00000001-2689-4CF8-B1D7-B667FCFC9E1F}"/>
            </c:ext>
          </c:extLst>
        </c:ser>
        <c:dLbls>
          <c:showLegendKey val="0"/>
          <c:showVal val="0"/>
          <c:showCatName val="0"/>
          <c:showSerName val="0"/>
          <c:showPercent val="0"/>
          <c:showBubbleSize val="0"/>
        </c:dLbls>
        <c:gapWidth val="49"/>
        <c:axId val="206416768"/>
        <c:axId val="206417160"/>
      </c:barChart>
      <c:catAx>
        <c:axId val="206416768"/>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Supply</a:t>
                </a:r>
              </a:p>
            </c:rich>
          </c:tx>
          <c:layout>
            <c:manualLayout>
              <c:xMode val="edge"/>
              <c:yMode val="edge"/>
              <c:x val="0.40727777777777779"/>
              <c:y val="0.91210629921259845"/>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normalizeH="0" baseline="0">
                <a:solidFill>
                  <a:schemeClr val="tx1">
                    <a:lumMod val="65000"/>
                    <a:lumOff val="35000"/>
                  </a:schemeClr>
                </a:solidFill>
                <a:latin typeface="+mn-lt"/>
                <a:ea typeface="+mn-ea"/>
                <a:cs typeface="+mn-cs"/>
              </a:defRPr>
            </a:pPr>
            <a:endParaRPr lang="en-US"/>
          </a:p>
        </c:txPr>
        <c:crossAx val="206417160"/>
        <c:crosses val="autoZero"/>
        <c:auto val="1"/>
        <c:lblAlgn val="ctr"/>
        <c:lblOffset val="100"/>
        <c:noMultiLvlLbl val="0"/>
      </c:catAx>
      <c:valAx>
        <c:axId val="206417160"/>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20641676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'[1]Indepth-Analysis'!$C$9</c:f>
              <c:strCache>
                <c:ptCount val="1"/>
                <c:pt idx="0">
                  <c:v>HIV Testing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'[1]Indepth-Analysis'!$G$12:$G$14</c:f>
              <c:strCache>
                <c:ptCount val="3"/>
                <c:pt idx="0">
                  <c:v>Utilization</c:v>
                </c:pt>
                <c:pt idx="1">
                  <c:v>Continuity</c:v>
                </c:pt>
                <c:pt idx="2">
                  <c:v>Quality</c:v>
                </c:pt>
              </c:strCache>
            </c:strRef>
          </c:cat>
          <c:val>
            <c:numRef>
              <c:f>'[1]Indepth-Analysis'!$J$12:$J$14</c:f>
              <c:numCache>
                <c:formatCode>General</c:formatCode>
                <c:ptCount val="3"/>
                <c:pt idx="0">
                  <c:v>0.6</c:v>
                </c:pt>
                <c:pt idx="1">
                  <c:v>0.56000000000000005</c:v>
                </c:pt>
                <c:pt idx="2">
                  <c:v>0.45</c:v>
                </c:pt>
              </c:numCache>
            </c:numRef>
          </c:val>
          <c:extLst>
            <c:ext xmlns:c16="http://schemas.microsoft.com/office/drawing/2014/chart" uri="{C3380CC4-5D6E-409C-BE32-E72D297353CC}">
              <c16:uniqueId val="{00000000-3A05-4394-A3F8-AB4E640892A5}"/>
            </c:ext>
          </c:extLst>
        </c:ser>
        <c:dLbls>
          <c:showLegendKey val="0"/>
          <c:showVal val="0"/>
          <c:showCatName val="0"/>
          <c:showSerName val="0"/>
          <c:showPercent val="0"/>
          <c:showBubbleSize val="0"/>
        </c:dLbls>
        <c:gapWidth val="39"/>
        <c:axId val="206417944"/>
        <c:axId val="206418336"/>
      </c:barChart>
      <c:catAx>
        <c:axId val="206417944"/>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Demand</a:t>
                </a:r>
              </a:p>
            </c:rich>
          </c:tx>
          <c:layout>
            <c:manualLayout>
              <c:xMode val="edge"/>
              <c:yMode val="edge"/>
              <c:x val="0.36135288971231538"/>
              <c:y val="0.92742306466741764"/>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n-US"/>
          </a:p>
        </c:txPr>
        <c:crossAx val="206418336"/>
        <c:crosses val="autoZero"/>
        <c:auto val="1"/>
        <c:lblAlgn val="ctr"/>
        <c:lblOffset val="100"/>
        <c:noMultiLvlLbl val="0"/>
      </c:catAx>
      <c:valAx>
        <c:axId val="206418336"/>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20641794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9.1480078787060881E-2"/>
          <c:y val="0.15563602073371555"/>
          <c:w val="0.86937428216482571"/>
          <c:h val="0.74702005704150709"/>
        </c:manualLayout>
      </c:layout>
      <c:areaChart>
        <c:grouping val="standard"/>
        <c:varyColors val="0"/>
        <c:ser>
          <c:idx val="0"/>
          <c:order val="0"/>
          <c:tx>
            <c:strRef>
              <c:f>'Master Dataset'!$C$128</c:f>
              <c:strCache>
                <c:ptCount val="1"/>
                <c:pt idx="0">
                  <c:v>Estimated number of AIDS-related deaths among adolescents (aged 10-19), Bangladesh, 2001-2013</c:v>
                </c:pt>
              </c:strCache>
            </c:strRef>
          </c:tx>
          <c:spPr>
            <a:gradFill flip="none" rotWithShape="1">
              <a:gsLst>
                <a:gs pos="0">
                  <a:srgbClr val="FFABAB"/>
                </a:gs>
                <a:gs pos="46000">
                  <a:srgbClr val="FF3F3F"/>
                </a:gs>
                <a:gs pos="100000">
                  <a:schemeClr val="accent2">
                    <a:lumMod val="60000"/>
                  </a:schemeClr>
                </a:gs>
              </a:gsLst>
              <a:lin ang="16200000" scaled="1"/>
              <a:tileRect/>
            </a:gradFill>
            <a:ln w="25400">
              <a:noFill/>
            </a:ln>
            <a:effectLst/>
          </c:spPr>
          <c:cat>
            <c:numRef>
              <c:f>'Master Dataset'!$C$129:$C$141</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'Master Dataset'!$F$129:$F$141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B35-43B5-B3E0-808EB42871D9}"/>
            </c:ext>
          </c:extLst>
        </c:ser>
        <c:dLbls>
          <c:showLegendKey val="0"/>
          <c:showVal val="0"/>
          <c:showCatName val="0"/>
          <c:showSerName val="0"/>
          <c:showPercent val="0"/>
          <c:showBubbleSize val="0"/>
        </c:dLbls>
        <c:axId val="195995200"/>
        <c:axId val="197824160"/>
      </c:areaChart>
      <c:catAx>
        <c:axId val="1959952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7824160"/>
        <c:crosses val="autoZero"/>
        <c:auto val="1"/>
        <c:lblAlgn val="ctr"/>
        <c:lblOffset val="100"/>
        <c:noMultiLvlLbl val="0"/>
      </c:catAx>
      <c:valAx>
        <c:axId val="1978241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5995200"/>
        <c:crosses val="autoZero"/>
        <c:crossBetween val="midCat"/>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'Indepth-Analysis'!$C$6</c:f>
              <c:strCache>
                <c:ptCount val="1"/>
                <c:pt idx="0">
                  <c:v>HIV Testing</c:v>
                </c:pt>
              </c:strCache>
            </c:strRef>
          </c:tx>
          <c:spPr>
            <a:solidFill>
              <a:schemeClr val="accent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749A-4125-B534-2E7F67B736F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'Indepth-Analysis'!$G$6:$G$8</c:f>
              <c:strCache>
                <c:ptCount val="3"/>
                <c:pt idx="0">
                  <c:v>Commodity</c:v>
                </c:pt>
                <c:pt idx="1">
                  <c:v>Human Resource</c:v>
                </c:pt>
                <c:pt idx="2">
                  <c:v>Accessibility</c:v>
                </c:pt>
              </c:strCache>
            </c:strRef>
          </c:cat>
          <c:val>
            <c:numRef>
              <c:f>'Indepth-Analysis'!$J$6:$J$8</c:f>
              <c:numCache>
                <c:formatCode>0%</c:formatCode>
                <c:ptCount val="3"/>
                <c:pt idx="0">
                  <c:v>0.35</c:v>
                </c:pt>
                <c:pt idx="1">
                  <c:v>0.85</c:v>
                </c:pt>
                <c:pt idx="2">
                  <c:v>0.8</c:v>
                </c:pt>
              </c:numCache>
            </c:numRef>
          </c:val>
          <c:extLst>
            <c:ext xmlns:c16="http://schemas.microsoft.com/office/drawing/2014/chart" uri="{C3380CC4-5D6E-409C-BE32-E72D297353CC}">
              <c16:uniqueId val="{00000001-749A-4125-B534-2E7F67B736FD}"/>
            </c:ext>
          </c:extLst>
        </c:ser>
        <c:dLbls>
          <c:showLegendKey val="0"/>
          <c:showVal val="0"/>
          <c:showCatName val="0"/>
          <c:showSerName val="0"/>
          <c:showPercent val="0"/>
          <c:showBubbleSize val="0"/>
        </c:dLbls>
        <c:gapWidth val="49"/>
        <c:axId val="206419120"/>
        <c:axId val="206419512"/>
      </c:barChart>
      <c:catAx>
        <c:axId val="206419120"/>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Supply</a:t>
                </a:r>
              </a:p>
            </c:rich>
          </c:tx>
          <c:layout>
            <c:manualLayout>
              <c:xMode val="edge"/>
              <c:yMode val="edge"/>
              <c:x val="0.40727777777777779"/>
              <c:y val="0.91210629921259845"/>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normalizeH="0" baseline="0">
                <a:solidFill>
                  <a:schemeClr val="tx1">
                    <a:lumMod val="65000"/>
                    <a:lumOff val="35000"/>
                  </a:schemeClr>
                </a:solidFill>
                <a:latin typeface="+mn-lt"/>
                <a:ea typeface="+mn-ea"/>
                <a:cs typeface="+mn-cs"/>
              </a:defRPr>
            </a:pPr>
            <a:endParaRPr lang="en-US"/>
          </a:p>
        </c:txPr>
        <c:crossAx val="206419512"/>
        <c:crosses val="autoZero"/>
        <c:auto val="1"/>
        <c:lblAlgn val="ctr"/>
        <c:lblOffset val="100"/>
        <c:noMultiLvlLbl val="0"/>
      </c:catAx>
      <c:valAx>
        <c:axId val="206419512"/>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2064191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'Indepth-Analysis'!$C$6</c:f>
              <c:strCache>
                <c:ptCount val="1"/>
                <c:pt idx="0">
                  <c:v>HIV Testing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'Indepth-Analysis'!$G$9:$G$11</c:f>
              <c:strCache>
                <c:ptCount val="3"/>
                <c:pt idx="0">
                  <c:v>Utilization</c:v>
                </c:pt>
                <c:pt idx="1">
                  <c:v>Continuity</c:v>
                </c:pt>
                <c:pt idx="2">
                  <c:v>Quality</c:v>
                </c:pt>
              </c:strCache>
            </c:strRef>
          </c:cat>
          <c:val>
            <c:numRef>
              <c:f>'Indepth-Analysis'!$J$9:$J$11</c:f>
              <c:numCache>
                <c:formatCode>0%</c:formatCode>
                <c:ptCount val="3"/>
                <c:pt idx="0">
                  <c:v>0.7</c:v>
                </c:pt>
                <c:pt idx="1">
                  <c:v>0.6</c:v>
                </c:pt>
                <c:pt idx="2">
                  <c:v>0.4</c:v>
                </c:pt>
              </c:numCache>
            </c:numRef>
          </c:val>
          <c:extLst>
            <c:ext xmlns:c16="http://schemas.microsoft.com/office/drawing/2014/chart" uri="{C3380CC4-5D6E-409C-BE32-E72D297353CC}">
              <c16:uniqueId val="{00000000-1E27-4A05-8849-E1B1FF121A2E}"/>
            </c:ext>
          </c:extLst>
        </c:ser>
        <c:dLbls>
          <c:showLegendKey val="0"/>
          <c:showVal val="0"/>
          <c:showCatName val="0"/>
          <c:showSerName val="0"/>
          <c:showPercent val="0"/>
          <c:showBubbleSize val="0"/>
        </c:dLbls>
        <c:gapWidth val="39"/>
        <c:axId val="206420296"/>
        <c:axId val="206420688"/>
      </c:barChart>
      <c:catAx>
        <c:axId val="206420296"/>
        <c:scaling>
          <c:orientation val="minMax"/>
        </c:scaling>
        <c:delete val="0"/>
        <c:axPos val="b"/>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200" b="1">
                    <a:solidFill>
                      <a:sysClr val="windowText" lastClr="000000"/>
                    </a:solidFill>
                  </a:rPr>
                  <a:t>Demand</a:t>
                </a:r>
              </a:p>
            </c:rich>
          </c:tx>
          <c:layout>
            <c:manualLayout>
              <c:xMode val="edge"/>
              <c:yMode val="edge"/>
              <c:x val="0.36135288971231538"/>
              <c:y val="0.92742306466741764"/>
            </c:manualLayout>
          </c:layout>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n-US"/>
          </a:p>
        </c:txPr>
        <c:crossAx val="206420688"/>
        <c:crosses val="autoZero"/>
        <c:auto val="1"/>
        <c:lblAlgn val="ctr"/>
        <c:lblOffset val="100"/>
        <c:noMultiLvlLbl val="0"/>
      </c:catAx>
      <c:valAx>
        <c:axId val="206420688"/>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crossAx val="20642029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'[1]Indepth-Analysis'!$C$9</c:f>
              <c:strCache>
                <c:ptCount val="1"/>
                <c:pt idx="0">
                  <c:v>HIV Testing</c:v>
                </c:pt>
              </c:strCache>
            </c:strRef>
          </c:tx>
          <c:spPr>
            <a:solidFill>
              <a:schemeClr val="accent2"/>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A51E-4910-A4AA-C4696917C3F0}"/>
              </c:ext>
            </c:extLst>
          </c:dPt>
          <c:dPt>
            <c:idx val="2"/>
            <c:invertIfNegative val="0"/>
            <c:bubble3D val="0"/>
            <c:spPr>
              <a:solidFill>
                <a:srgbClr val="7030A0"/>
              </a:solidFill>
              <a:ln>
                <a:noFill/>
              </a:ln>
              <a:effectLst/>
            </c:spPr>
            <c:extLst>
              <c:ext xmlns:c16="http://schemas.microsoft.com/office/drawing/2014/chart" uri="{C3380CC4-5D6E-409C-BE32-E72D297353CC}">
                <c16:uniqueId val="{00000003-A51E-4910-A4AA-C4696917C3F0}"/>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A51E-4910-A4AA-C4696917C3F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'[1]Indepth-Analysis'!$G$9:$G$11</c:f>
              <c:strCache>
                <c:ptCount val="3"/>
                <c:pt idx="0">
                  <c:v>Commodity</c:v>
                </c:pt>
                <c:pt idx="1">
                  <c:v>Human Resource</c:v>
                </c:pt>
                <c:pt idx="2">
                  <c:v>Accessibility</c:v>
                </c:pt>
              </c:strCache>
            </c:strRef>
          </c:cat>
          <c:val>
            <c:numRef>
              <c:f>'[1]Indepth-Analysis'!$J$9:$J$11</c:f>
              <c:numCache>
                <c:formatCode>General</c:formatCode>
                <c:ptCount val="3"/>
                <c:pt idx="0">
                  <c:v>0.87</c:v>
                </c:pt>
                <c:pt idx="1">
                  <c:v>0.76</c:v>
                </c:pt>
                <c:pt idx="2">
                  <c:v>0.76</c:v>
                </c:pt>
              </c:numCache>
            </c:numRef>
          </c:val>
          <c:extLst>
            <c:ext xmlns:c16="http://schemas.microsoft.com/office/drawing/2014/chart" uri="{C3380CC4-5D6E-409C-BE32-E72D297353CC}">
              <c16:uniqueId val="{00000005-A51E-4910-A4AA-C4696917C3F0}"/>
            </c:ext>
          </c:extLst>
        </c:ser>
        <c:dLbls>
          <c:showLegendKey val="0"/>
          <c:showVal val="0"/>
          <c:showCatName val="0"/>
          <c:showSerName val="0"/>
          <c:showPercent val="0"/>
          <c:showBubbleSize val="0"/>
        </c:dLbls>
        <c:gapWidth val="49"/>
        <c:axId val="206421472"/>
        <c:axId val="206421864"/>
      </c:barChart>
      <c:catAx>
        <c:axId val="206421472"/>
        <c:scaling>
          <c:orientation val="minMax"/>
        </c:scaling>
        <c:delete val="0"/>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r>
                  <a:rPr lang="en-US" sz="1000" b="1">
                    <a:solidFill>
                      <a:sysClr val="windowText" lastClr="000000"/>
                    </a:solidFill>
                  </a:rPr>
                  <a:t>Supply</a:t>
                </a:r>
              </a:p>
            </c:rich>
          </c:tx>
          <c:layout>
            <c:manualLayout>
              <c:xMode val="edge"/>
              <c:yMode val="edge"/>
              <c:x val="0.46554786402395404"/>
              <c:y val="0.89913223708273748"/>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none" spc="0" normalizeH="0" baseline="0">
                <a:solidFill>
                  <a:schemeClr val="tx1">
                    <a:lumMod val="65000"/>
                    <a:lumOff val="35000"/>
                  </a:schemeClr>
                </a:solidFill>
                <a:latin typeface="+mn-lt"/>
                <a:ea typeface="+mn-ea"/>
                <a:cs typeface="+mn-cs"/>
              </a:defRPr>
            </a:pPr>
            <a:endParaRPr lang="en-US"/>
          </a:p>
        </c:txPr>
        <c:crossAx val="206421864"/>
        <c:crosses val="autoZero"/>
        <c:auto val="1"/>
        <c:lblAlgn val="ctr"/>
        <c:lblOffset val="100"/>
        <c:noMultiLvlLbl val="0"/>
      </c:catAx>
      <c:valAx>
        <c:axId val="206421864"/>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20642147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barChart>
        <c:barDir val="col"/>
        <c:grouping val="clustered"/>
        <c:varyColors val="0"/>
        <c:ser>
          <c:idx val="0"/>
          <c:order val="0"/>
          <c:tx>
            <c:strRef>
              <c:f>'[1]Indepth-Analysis'!$C$9</c:f>
              <c:strCache>
                <c:ptCount val="1"/>
                <c:pt idx="0">
                  <c:v>HIV Testing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'[1]Indepth-Analysis'!$G$12:$G$14</c:f>
              <c:strCache>
                <c:ptCount val="3"/>
                <c:pt idx="0">
                  <c:v>Utilization</c:v>
                </c:pt>
                <c:pt idx="1">
                  <c:v>Continuity</c:v>
                </c:pt>
                <c:pt idx="2">
                  <c:v>Quality</c:v>
                </c:pt>
              </c:strCache>
            </c:strRef>
          </c:cat>
          <c:val>
            <c:numRef>
              <c:f>'[1]Indepth-Analysis'!$J$12:$J$14</c:f>
              <c:numCache>
                <c:formatCode>General</c:formatCode>
                <c:ptCount val="3"/>
                <c:pt idx="0">
                  <c:v>0.6</c:v>
                </c:pt>
                <c:pt idx="1">
                  <c:v>0.56000000000000005</c:v>
                </c:pt>
                <c:pt idx="2">
                  <c:v>0.45</c:v>
                </c:pt>
              </c:numCache>
            </c:numRef>
          </c:val>
          <c:extLst>
            <c:ext xmlns:c16="http://schemas.microsoft.com/office/drawing/2014/chart" uri="{C3380CC4-5D6E-409C-BE32-E72D297353CC}">
              <c16:uniqueId val="{00000000-975D-4549-9530-C49F50DAB97E}"/>
            </c:ext>
          </c:extLst>
        </c:ser>
        <c:dLbls>
          <c:showLegendKey val="0"/>
          <c:showVal val="0"/>
          <c:showCatName val="0"/>
          <c:showSerName val="0"/>
          <c:showPercent val="0"/>
          <c:showBubbleSize val="0"/>
        </c:dLbls>
        <c:gapWidth val="39"/>
        <c:axId val="206422648"/>
        <c:axId val="206423040"/>
      </c:barChart>
      <c:catAx>
        <c:axId val="206422648"/>
        <c:scaling>
          <c:orientation val="minMax"/>
        </c:scaling>
        <c:delete val="0"/>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r>
                  <a:rPr lang="en-US" sz="1000" b="1">
                    <a:solidFill>
                      <a:sysClr val="windowText" lastClr="000000"/>
                    </a:solidFill>
                  </a:rPr>
                  <a:t>Demand</a:t>
                </a:r>
              </a:p>
            </c:rich>
          </c:tx>
          <c:layout>
            <c:manualLayout>
              <c:xMode val="edge"/>
              <c:yMode val="edge"/>
              <c:x val="0.30052731372266245"/>
              <c:y val="0.89149468783126773"/>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none" spc="0" normalizeH="0" baseline="0">
                <a:solidFill>
                  <a:schemeClr val="tx1">
                    <a:lumMod val="65000"/>
                    <a:lumOff val="35000"/>
                  </a:schemeClr>
                </a:solidFill>
                <a:latin typeface="+mn-lt"/>
                <a:ea typeface="+mn-ea"/>
                <a:cs typeface="+mn-cs"/>
              </a:defRPr>
            </a:pPr>
            <a:endParaRPr lang="en-US"/>
          </a:p>
        </c:txPr>
        <c:crossAx val="206423040"/>
        <c:crosses val="autoZero"/>
        <c:auto val="1"/>
        <c:lblAlgn val="ctr"/>
        <c:lblOffset val="100"/>
        <c:noMultiLvlLbl val="0"/>
      </c:catAx>
      <c:valAx>
        <c:axId val="206423040"/>
        <c:scaling>
          <c:orientation val="minMax"/>
          <c:max val="1"/>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20642264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100" b="0" i="0" u="none" strike="noStrike" kern="1200" cap="none" spc="0" normalizeH="0" baseline="0">
              <a:solidFill>
                <a:schemeClr val="tx1"/>
              </a:solidFill>
              <a:latin typeface="Arial Narrow" panose="020B0606020202030204" pitchFamily="34" charset="0"/>
              <a:ea typeface="+mj-ea"/>
              <a:cs typeface="+mj-cs"/>
            </a:defRPr>
          </a:pPr>
          <a:endParaRPr lang="en-US"/>
        </a:p>
      </c:txPr>
    </c:title>
    <c:autoTitleDeleted val="0"/>
    <c:plotArea>
      <c:layout>
        <c:manualLayout>
          <c:layoutTarget val="inner"/>
          <c:xMode val="edge"/>
          <c:yMode val="edge"/>
          <c:x val="2.5387741089532945E-2"/>
          <c:y val="0.21921686447235897"/>
          <c:w val="0.95273939022345933"/>
          <c:h val="0.72085804832098233"/>
        </c:manualLayout>
      </c:layout>
      <c:barChart>
        <c:barDir val="col"/>
        <c:grouping val="clustered"/>
        <c:varyColors val="0"/>
        <c:ser>
          <c:idx val="0"/>
          <c:order val="0"/>
          <c:tx>
            <c:strRef>
              <c:f>'Overview Dashboard2'!$J$11</c:f>
              <c:strCache>
                <c:ptCount val="1"/>
                <c:pt idx="0">
                  <c:v>Percentage of young men (aged 20-24) reporting sexual debut by age 18, FALSE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'Overview Dashboard2'!$K$11</c:f>
              <c:numCache>
                <c:formatCode>General</c:formatCode>
                <c:ptCount val="1"/>
                <c:pt idx="0">
                  <c:v>0</c:v>
                </c:pt>
              </c:numCache>
            </c:numRef>
          </c:val>
          <c:extLst>
            <c:ext xmlns:c16="http://schemas.microsoft.com/office/drawing/2014/chart" uri="{C3380CC4-5D6E-409C-BE32-E72D297353CC}">
              <c16:uniqueId val="{00000000-15B7-4349-8172-DDA4E761D045}"/>
            </c:ext>
          </c:extLst>
        </c:ser>
        <c:dLbls>
          <c:showLegendKey val="0"/>
          <c:showVal val="0"/>
          <c:showCatName val="0"/>
          <c:showSerName val="0"/>
          <c:showPercent val="0"/>
          <c:showBubbleSize val="0"/>
        </c:dLbls>
        <c:gapWidth val="199"/>
        <c:axId val="209647320"/>
        <c:axId val="209647712"/>
      </c:barChart>
      <c:catAx>
        <c:axId val="209647320"/>
        <c:scaling>
          <c:orientation val="minMax"/>
        </c:scaling>
        <c:delete val="1"/>
        <c:axPos val="b"/>
        <c:majorTickMark val="none"/>
        <c:minorTickMark val="none"/>
        <c:tickLblPos val="nextTo"/>
        <c:crossAx val="209647712"/>
        <c:crosses val="autoZero"/>
        <c:auto val="1"/>
        <c:lblAlgn val="ctr"/>
        <c:lblOffset val="100"/>
        <c:noMultiLvlLbl val="0"/>
      </c:catAx>
      <c:valAx>
        <c:axId val="209647712"/>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crossAx val="209647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Arial Narrow" panose="020B0606020202030204" pitchFamily="34" charset="0"/>
                <a:ea typeface="+mn-ea"/>
                <a:cs typeface="+mn-cs"/>
              </a:defRPr>
            </a:pPr>
            <a:r>
              <a:rPr lang="en-US" sz="1100">
                <a:solidFill>
                  <a:sysClr val="windowText" lastClr="000000"/>
                </a:solidFill>
                <a:latin typeface="Arial Narrow" panose="020B0606020202030204" pitchFamily="34" charset="0"/>
              </a:rPr>
              <a:t>HIV Prevalence among Adolescents (15-19)</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968384915242492"/>
          <c:y val="0.26108477069330543"/>
          <c:w val="0.77769647655099061"/>
          <c:h val="0.69378020414246888"/>
        </c:manualLayout>
      </c:layout>
      <c:barChart>
        <c:barDir val="col"/>
        <c:grouping val="clustered"/>
        <c:varyColors val="0"/>
        <c:ser>
          <c:idx val="0"/>
          <c:order val="0"/>
          <c:tx>
            <c:strRef>
              <c:f>'Overview Dashboard2'!$E$9</c:f>
              <c:strCache>
                <c:ptCount val="1"/>
                <c:pt idx="0">
                  <c:v>Boys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Cal Phase 1'!$C$14</c:f>
              <c:numCache>
                <c:formatCode>#,##0.0</c:formatCode>
                <c:ptCount val="1"/>
                <c:pt idx="0">
                  <c:v>3.2</c:v>
                </c:pt>
              </c:numCache>
            </c:numRef>
          </c:val>
          <c:extLs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0-6387-42E6-8AC3-B7166DC55B2B}"/>
            </c:ext>
          </c:extLst>
        </c:ser>
        <c:ser>
          <c:idx val="1"/>
          <c:order val="1"/>
          <c:tx>
            <c:strRef>
              <c:f>'Overview Dashboard2'!$E$10</c:f>
              <c:strCache>
                <c:ptCount val="1"/>
                <c:pt idx="0">
                  <c:v>Girls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Cal Phase 1'!$C$15</c:f>
              <c:numCache>
                <c:formatCode>#,##0.0</c:formatCode>
                <c:ptCount val="1"/>
                <c:pt idx="0">
                  <c:v>5.3</c:v>
                </c:pt>
              </c:numCache>
            </c:numRef>
          </c:val>
          <c:extLst>
            <c:ext xmlns:c15="http://schemas.microsoft.com/office/drawing/2012/chart" uri="{02D57815-91ED-43cb-92C2-25804820EDAC}">
              <c15:filteredCategoryTitle>
                <c15:cat>
                  <c:multiLvlStrRef>
                    <c:extLst>
                      <c:ext uri="{02D57815-91ED-43cb-92C2-25804820EDAC}">
                        <c15:formulaRef>
                          <c15:sqref>Calculations!#REF!</c15:sqref>
                        </c15:formulaRef>
                      </c:ext>
                    </c:extLst>
                  </c:multiLvlStrRef>
                </c15:cat>
              </c15:filteredCategoryTitle>
            </c:ext>
            <c:ext xmlns:c16="http://schemas.microsoft.com/office/drawing/2014/chart" uri="{C3380CC4-5D6E-409C-BE32-E72D297353CC}">
              <c16:uniqueId val="{00000001-6387-42E6-8AC3-B7166DC55B2B}"/>
            </c:ext>
          </c:extLst>
        </c:ser>
        <c:dLbls>
          <c:dLblPos val="inEnd"/>
          <c:showLegendKey val="0"/>
          <c:showVal val="1"/>
          <c:showCatName val="0"/>
          <c:showSerName val="0"/>
          <c:showPercent val="0"/>
          <c:showBubbleSize val="0"/>
        </c:dLbls>
        <c:gapWidth val="150"/>
        <c:axId val="209648496"/>
        <c:axId val="209648888"/>
      </c:barChart>
      <c:catAx>
        <c:axId val="20964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09648888"/>
        <c:crosses val="autoZero"/>
        <c:auto val="1"/>
        <c:lblAlgn val="ctr"/>
        <c:lblOffset val="100"/>
        <c:noMultiLvlLbl val="0"/>
      </c:catAx>
      <c:valAx>
        <c:axId val="20964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US" sz="900">
                    <a:solidFill>
                      <a:sysClr val="windowText" lastClr="000000"/>
                    </a:solidFill>
                    <a:latin typeface="Arial Narrow" panose="020B0606020202030204" pitchFamily="34" charset="0"/>
                  </a:rPr>
                  <a:t>Percentages</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8496"/>
        <c:crosses val="autoZero"/>
        <c:crossBetween val="between"/>
      </c:valAx>
      <c:spPr>
        <a:noFill/>
        <a:ln>
          <a:noFill/>
        </a:ln>
        <a:effectLst/>
      </c:spPr>
    </c:plotArea>
    <c:legend>
      <c:legendPos val="r"/>
      <c:layout>
        <c:manualLayout>
          <c:xMode val="edge"/>
          <c:yMode val="edge"/>
          <c:x val="0.24861810751884969"/>
          <c:y val="0.16974679109884874"/>
          <c:w val="0.56244462740482959"/>
          <c:h val="0.103628304912518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ysClr val="windowText" lastClr="000000"/>
                </a:solidFill>
                <a:latin typeface="Arial Narrow" panose="020B0606020202030204" pitchFamily="34" charset="0"/>
                <a:ea typeface="+mj-ea"/>
                <a:cs typeface="+mj-cs"/>
              </a:defRPr>
            </a:pPr>
            <a:r>
              <a:rPr lang="en-US" sz="1400" b="1">
                <a:solidFill>
                  <a:sysClr val="windowText" lastClr="000000"/>
                </a:solidFill>
                <a:latin typeface="Arial Narrow" panose="020B0606020202030204" pitchFamily="34" charset="0"/>
              </a:rPr>
              <a:t>Other Adolescent Programmes</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ysClr val="windowText" lastClr="000000"/>
              </a:solidFill>
              <a:latin typeface="Arial Narrow" panose="020B0606020202030204" pitchFamily="34" charset="0"/>
              <a:ea typeface="+mj-ea"/>
              <a:cs typeface="+mj-cs"/>
            </a:defRPr>
          </a:pPr>
          <a:endParaRPr lang="en-US"/>
        </a:p>
      </c:txPr>
    </c:title>
    <c:autoTitleDeleted val="0"/>
    <c:plotArea>
      <c:layout>
        <c:manualLayout>
          <c:layoutTarget val="inner"/>
          <c:xMode val="edge"/>
          <c:yMode val="edge"/>
          <c:x val="0.30668301983936963"/>
          <c:y val="0.1152065598446162"/>
          <c:w val="0.65713620651693916"/>
          <c:h val="0.80597068967077934"/>
        </c:manualLayout>
      </c:layout>
      <c:barChart>
        <c:barDir val="bar"/>
        <c:grouping val="clustered"/>
        <c:varyColors val="0"/>
        <c:ser>
          <c:idx val="0"/>
          <c:order val="0"/>
          <c:tx>
            <c:strRef>
              <c:f>' Cal Phase 1'!$H$6</c:f>
              <c:strCache>
                <c:ptCount val="1"/>
                <c:pt idx="0">
                  <c:v>National Target</c:v>
                </c:pt>
              </c:strCache>
            </c:strRef>
          </c:tx>
          <c:spPr>
            <a:solidFill>
              <a:schemeClr val="accent6"/>
            </a:solidFill>
            <a:ln>
              <a:noFill/>
            </a:ln>
            <a:effectLst/>
          </c:spPr>
          <c:invertIfNegative val="0"/>
          <c:cat>
            <c:strRef>
              <c:f>' Cal Phase 1'!$F$7:$F$22</c:f>
              <c:strCache>
                <c:ptCount val="16"/>
                <c:pt idx="0">
                  <c:v>IFA</c:v>
                </c:pt>
                <c:pt idx="1">
                  <c:v>Maternal Health</c:v>
                </c:pt>
                <c:pt idx="2">
                  <c:v>Mental Health</c:v>
                </c:pt>
                <c:pt idx="3">
                  <c:v>HPV</c:v>
                </c:pt>
                <c:pt idx="4">
                  <c:v>Child Marriage</c:v>
                </c:pt>
                <c:pt idx="5">
                  <c:v>Sexual Violence</c:v>
                </c:pt>
                <c:pt idx="6">
                  <c:v>Social Transfers</c:v>
                </c:pt>
                <c:pt idx="7">
                  <c:v>Secondary School Transition</c:v>
                </c:pt>
                <c:pt idx="8">
                  <c:v>Girls Education</c:v>
                </c:pt>
                <c:pt idx="9">
                  <c:v>Sexual &amp; Reproductive Education</c:v>
                </c:pt>
                <c:pt idx="10">
                  <c:v>AWID</c:v>
                </c:pt>
                <c:pt idx="11">
                  <c:v>AdolSW</c:v>
                </c:pt>
                <c:pt idx="12">
                  <c:v>AdolMSM</c:v>
                </c:pt>
                <c:pt idx="13">
                  <c:v>AdolTG</c:v>
                </c:pt>
                <c:pt idx="14">
                  <c:v>Acute Emergency</c:v>
                </c:pt>
                <c:pt idx="15">
                  <c:v>Chronic Emergency</c:v>
                </c:pt>
              </c:strCache>
            </c:strRef>
          </c:cat>
          <c:val>
            <c:numRef>
              <c:f>' Cal Phase 1'!$H$7:$H$22</c:f>
              <c:numCache>
                <c:formatCode>0%</c:formatCode>
                <c:ptCount val="16"/>
                <c:pt idx="0">
                  <c:v>0.54</c:v>
                </c:pt>
                <c:pt idx="1">
                  <c:v>0.32</c:v>
                </c:pt>
                <c:pt idx="2">
                  <c:v>0.7</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4B8-4013-960E-ED4EAE9981AF}"/>
            </c:ext>
          </c:extLst>
        </c:ser>
        <c:ser>
          <c:idx val="1"/>
          <c:order val="1"/>
          <c:tx>
            <c:strRef>
              <c:f>' Cal Phase 1'!$I$6</c:f>
              <c:strCache>
                <c:ptCount val="1"/>
                <c:pt idx="0">
                  <c:v>Value</c:v>
                </c:pt>
              </c:strCache>
            </c:strRef>
          </c:tx>
          <c:spPr>
            <a:solidFill>
              <a:schemeClr val="accent5"/>
            </a:solidFill>
            <a:ln>
              <a:noFill/>
            </a:ln>
            <a:effectLst/>
          </c:spPr>
          <c:invertIfNegative val="0"/>
          <c:cat>
            <c:strRef>
              <c:f>' Cal Phase 1'!$F$7:$F$22</c:f>
              <c:strCache>
                <c:ptCount val="16"/>
                <c:pt idx="0">
                  <c:v>IFA</c:v>
                </c:pt>
                <c:pt idx="1">
                  <c:v>Maternal Health</c:v>
                </c:pt>
                <c:pt idx="2">
                  <c:v>Mental Health</c:v>
                </c:pt>
                <c:pt idx="3">
                  <c:v>HPV</c:v>
                </c:pt>
                <c:pt idx="4">
                  <c:v>Child Marriage</c:v>
                </c:pt>
                <c:pt idx="5">
                  <c:v>Sexual Violence</c:v>
                </c:pt>
                <c:pt idx="6">
                  <c:v>Social Transfers</c:v>
                </c:pt>
                <c:pt idx="7">
                  <c:v>Secondary School Transition</c:v>
                </c:pt>
                <c:pt idx="8">
                  <c:v>Girls Education</c:v>
                </c:pt>
                <c:pt idx="9">
                  <c:v>Sexual &amp; Reproductive Education</c:v>
                </c:pt>
                <c:pt idx="10">
                  <c:v>AWID</c:v>
                </c:pt>
                <c:pt idx="11">
                  <c:v>AdolSW</c:v>
                </c:pt>
                <c:pt idx="12">
                  <c:v>AdolMSM</c:v>
                </c:pt>
                <c:pt idx="13">
                  <c:v>AdolTG</c:v>
                </c:pt>
                <c:pt idx="14">
                  <c:v>Acute Emergency</c:v>
                </c:pt>
                <c:pt idx="15">
                  <c:v>Chronic Emergency</c:v>
                </c:pt>
              </c:strCache>
            </c:strRef>
          </c:cat>
          <c:val>
            <c:numRef>
              <c:f>' Cal Phase 1'!$I$7:$I$22</c:f>
              <c:numCache>
                <c:formatCode>0%</c:formatCode>
                <c:ptCount val="16"/>
                <c:pt idx="0">
                  <c:v>0.1</c:v>
                </c:pt>
                <c:pt idx="1">
                  <c:v>0.2</c:v>
                </c:pt>
                <c:pt idx="2">
                  <c:v>0.02</c:v>
                </c:pt>
                <c:pt idx="3">
                  <c:v>0.26</c:v>
                </c:pt>
                <c:pt idx="4">
                  <c:v>0.03</c:v>
                </c:pt>
                <c:pt idx="5">
                  <c:v>0.04</c:v>
                </c:pt>
                <c:pt idx="6">
                  <c:v>0.22</c:v>
                </c:pt>
                <c:pt idx="7">
                  <c:v>0.21</c:v>
                </c:pt>
                <c:pt idx="8">
                  <c:v>0.2</c:v>
                </c:pt>
                <c:pt idx="9">
                  <c:v>1</c:v>
                </c:pt>
                <c:pt idx="10">
                  <c:v>0</c:v>
                </c:pt>
                <c:pt idx="11">
                  <c:v>0</c:v>
                </c:pt>
                <c:pt idx="12">
                  <c:v>0</c:v>
                </c:pt>
                <c:pt idx="13">
                  <c:v>0</c:v>
                </c:pt>
                <c:pt idx="14">
                  <c:v>0</c:v>
                </c:pt>
                <c:pt idx="15">
                  <c:v>0</c:v>
                </c:pt>
              </c:numCache>
            </c:numRef>
          </c:val>
          <c:extLst>
            <c:ext xmlns:c16="http://schemas.microsoft.com/office/drawing/2014/chart" uri="{C3380CC4-5D6E-409C-BE32-E72D297353CC}">
              <c16:uniqueId val="{00000001-04B8-4013-960E-ED4EAE9981AF}"/>
            </c:ext>
          </c:extLst>
        </c:ser>
        <c:ser>
          <c:idx val="2"/>
          <c:order val="2"/>
          <c:tx>
            <c:strRef>
              <c:f>' Cal Phase 1'!$J$6</c:f>
              <c:strCache>
                <c:ptCount val="1"/>
                <c:pt idx="0">
                  <c:v>Gap</c:v>
                </c:pt>
              </c:strCache>
            </c:strRef>
          </c:tx>
          <c:spPr>
            <a:solidFill>
              <a:schemeClr val="accent4"/>
            </a:solidFill>
            <a:ln>
              <a:noFill/>
            </a:ln>
            <a:effectLst/>
          </c:spPr>
          <c:invertIfNegative val="0"/>
          <c:cat>
            <c:strRef>
              <c:f>' Cal Phase 1'!$F$7:$F$22</c:f>
              <c:strCache>
                <c:ptCount val="16"/>
                <c:pt idx="0">
                  <c:v>IFA</c:v>
                </c:pt>
                <c:pt idx="1">
                  <c:v>Maternal Health</c:v>
                </c:pt>
                <c:pt idx="2">
                  <c:v>Mental Health</c:v>
                </c:pt>
                <c:pt idx="3">
                  <c:v>HPV</c:v>
                </c:pt>
                <c:pt idx="4">
                  <c:v>Child Marriage</c:v>
                </c:pt>
                <c:pt idx="5">
                  <c:v>Sexual Violence</c:v>
                </c:pt>
                <c:pt idx="6">
                  <c:v>Social Transfers</c:v>
                </c:pt>
                <c:pt idx="7">
                  <c:v>Secondary School Transition</c:v>
                </c:pt>
                <c:pt idx="8">
                  <c:v>Girls Education</c:v>
                </c:pt>
                <c:pt idx="9">
                  <c:v>Sexual &amp; Reproductive Education</c:v>
                </c:pt>
                <c:pt idx="10">
                  <c:v>AWID</c:v>
                </c:pt>
                <c:pt idx="11">
                  <c:v>AdolSW</c:v>
                </c:pt>
                <c:pt idx="12">
                  <c:v>AdolMSM</c:v>
                </c:pt>
                <c:pt idx="13">
                  <c:v>AdolTG</c:v>
                </c:pt>
                <c:pt idx="14">
                  <c:v>Acute Emergency</c:v>
                </c:pt>
                <c:pt idx="15">
                  <c:v>Chronic Emergency</c:v>
                </c:pt>
              </c:strCache>
            </c:strRef>
          </c:cat>
          <c:val>
            <c:numRef>
              <c:f>' Cal Phase 1'!$J$7:$J$22</c:f>
              <c:numCache>
                <c:formatCode>0%</c:formatCode>
                <c:ptCount val="16"/>
                <c:pt idx="0">
                  <c:v>0.44000000000000006</c:v>
                </c:pt>
                <c:pt idx="1">
                  <c:v>0.12</c:v>
                </c:pt>
                <c:pt idx="2">
                  <c:v>0.67999999999999994</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4B8-4013-960E-ED4EAE9981AF}"/>
            </c:ext>
          </c:extLst>
        </c:ser>
        <c:dLbls>
          <c:showLegendKey val="0"/>
          <c:showVal val="0"/>
          <c:showCatName val="0"/>
          <c:showSerName val="0"/>
          <c:showPercent val="0"/>
          <c:showBubbleSize val="0"/>
        </c:dLbls>
        <c:gapWidth val="269"/>
        <c:axId val="209649672"/>
        <c:axId val="209650064"/>
      </c:barChart>
      <c:catAx>
        <c:axId val="20964967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09650064"/>
        <c:crosses val="autoZero"/>
        <c:auto val="1"/>
        <c:lblAlgn val="ctr"/>
        <c:lblOffset val="100"/>
        <c:noMultiLvlLbl val="0"/>
      </c:catAx>
      <c:valAx>
        <c:axId val="209650064"/>
        <c:scaling>
          <c:orientation val="minMax"/>
          <c:max val="1"/>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49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0" normalizeH="0" baseline="0">
                <a:solidFill>
                  <a:sysClr val="windowText" lastClr="000000"/>
                </a:solidFill>
                <a:latin typeface="+mj-lt"/>
                <a:ea typeface="+mj-ea"/>
                <a:cs typeface="+mj-cs"/>
              </a:defRPr>
            </a:pPr>
            <a:r>
              <a:rPr lang="en-US" sz="1200" b="1">
                <a:solidFill>
                  <a:sysClr val="windowText" lastClr="000000"/>
                </a:solidFill>
              </a:rPr>
              <a:t>Key All In! Interventions</a:t>
            </a:r>
          </a:p>
        </c:rich>
      </c:tx>
      <c:layout>
        <c:manualLayout>
          <c:xMode val="edge"/>
          <c:yMode val="edge"/>
          <c:x val="0.37095763811231197"/>
          <c:y val="0"/>
        </c:manualLayout>
      </c:layout>
      <c:overlay val="0"/>
      <c:spPr>
        <a:noFill/>
        <a:ln>
          <a:noFill/>
        </a:ln>
        <a:effectLst/>
      </c:spPr>
      <c:txPr>
        <a:bodyPr rot="0" spcFirstLastPara="1" vertOverflow="ellipsis" vert="horz" wrap="square" anchor="ctr" anchorCtr="1"/>
        <a:lstStyle/>
        <a:p>
          <a:pPr>
            <a:defRPr sz="12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0"/>
          <c:y val="0.13774780331824249"/>
          <c:w val="0.99767103326534712"/>
          <c:h val="0.7622934832915319"/>
        </c:manualLayout>
      </c:layout>
      <c:barChart>
        <c:barDir val="bar"/>
        <c:grouping val="clustered"/>
        <c:varyColors val="0"/>
        <c:ser>
          <c:idx val="0"/>
          <c:order val="0"/>
          <c:tx>
            <c:strRef>
              <c:f>' Cal Phase 1'!$H$25</c:f>
              <c:strCache>
                <c:ptCount val="1"/>
                <c:pt idx="0">
                  <c:v>All In! Target</c:v>
                </c:pt>
              </c:strCache>
            </c:strRef>
          </c:tx>
          <c:spPr>
            <a:solidFill>
              <a:schemeClr val="accent6"/>
            </a:solidFill>
            <a:ln>
              <a:noFill/>
            </a:ln>
            <a:effectLst/>
          </c:spPr>
          <c:invertIfNegative val="0"/>
          <c:cat>
            <c:strRef>
              <c:f>' Cal Phase 1'!$F$26:$F$38</c:f>
              <c:strCache>
                <c:ptCount val="13"/>
                <c:pt idx="0">
                  <c:v>HIV Testing</c:v>
                </c:pt>
                <c:pt idx="1">
                  <c:v>ART</c:v>
                </c:pt>
                <c:pt idx="2">
                  <c:v>PMTCT</c:v>
                </c:pt>
                <c:pt idx="3">
                  <c:v>Condoms </c:v>
                </c:pt>
                <c:pt idx="4">
                  <c:v>VMMC</c:v>
                </c:pt>
                <c:pt idx="5">
                  <c:v>PreP</c:v>
                </c:pt>
                <c:pt idx="6">
                  <c:v>CashTransfer</c:v>
                </c:pt>
                <c:pt idx="7">
                  <c:v>Sexual Violence</c:v>
                </c:pt>
                <c:pt idx="8">
                  <c:v>Harm Reduction</c:v>
                </c:pt>
                <c:pt idx="9">
                  <c:v>Comprehensive Sexuality Education</c:v>
                </c:pt>
                <c:pt idx="10">
                  <c:v>Protective Laws</c:v>
                </c:pt>
                <c:pt idx="11">
                  <c:v>Social Transfers</c:v>
                </c:pt>
                <c:pt idx="12">
                  <c:v>Innovative Comunication</c:v>
                </c:pt>
              </c:strCache>
            </c:strRef>
          </c:cat>
          <c:val>
            <c:numRef>
              <c:f>' Cal Phase 1'!$H$26:$H$38</c:f>
              <c:numCache>
                <c:formatCode>0%</c:formatCode>
                <c:ptCount val="13"/>
                <c:pt idx="0">
                  <c:v>0.35</c:v>
                </c:pt>
                <c:pt idx="1">
                  <c:v>0.81</c:v>
                </c:pt>
                <c:pt idx="2">
                  <c:v>0.95</c:v>
                </c:pt>
                <c:pt idx="3">
                  <c:v>0.75</c:v>
                </c:pt>
                <c:pt idx="4">
                  <c:v>0.8</c:v>
                </c:pt>
                <c:pt idx="5">
                  <c:v>0.1</c:v>
                </c:pt>
                <c:pt idx="6">
                  <c:v>0.3</c:v>
                </c:pt>
                <c:pt idx="7">
                  <c:v>0.8</c:v>
                </c:pt>
                <c:pt idx="8">
                  <c:v>0.4</c:v>
                </c:pt>
                <c:pt idx="9">
                  <c:v>0</c:v>
                </c:pt>
                <c:pt idx="10">
                  <c:v>0</c:v>
                </c:pt>
                <c:pt idx="11">
                  <c:v>0</c:v>
                </c:pt>
                <c:pt idx="12">
                  <c:v>0.8</c:v>
                </c:pt>
              </c:numCache>
            </c:numRef>
          </c:val>
          <c:extLst>
            <c:ext xmlns:c16="http://schemas.microsoft.com/office/drawing/2014/chart" uri="{C3380CC4-5D6E-409C-BE32-E72D297353CC}">
              <c16:uniqueId val="{00000000-82CA-4CA1-AA7A-06755B99F931}"/>
            </c:ext>
          </c:extLst>
        </c:ser>
        <c:ser>
          <c:idx val="1"/>
          <c:order val="1"/>
          <c:tx>
            <c:strRef>
              <c:f>' Cal Phase 1'!$I$25</c:f>
              <c:strCache>
                <c:ptCount val="1"/>
                <c:pt idx="0">
                  <c:v>Value</c:v>
                </c:pt>
              </c:strCache>
            </c:strRef>
          </c:tx>
          <c:spPr>
            <a:solidFill>
              <a:schemeClr val="accent5"/>
            </a:solidFill>
            <a:ln>
              <a:noFill/>
            </a:ln>
            <a:effectLst/>
          </c:spPr>
          <c:invertIfNegative val="0"/>
          <c:cat>
            <c:strRef>
              <c:f>' Cal Phase 1'!$F$26:$F$38</c:f>
              <c:strCache>
                <c:ptCount val="13"/>
                <c:pt idx="0">
                  <c:v>HIV Testing</c:v>
                </c:pt>
                <c:pt idx="1">
                  <c:v>ART</c:v>
                </c:pt>
                <c:pt idx="2">
                  <c:v>PMTCT</c:v>
                </c:pt>
                <c:pt idx="3">
                  <c:v>Condoms </c:v>
                </c:pt>
                <c:pt idx="4">
                  <c:v>VMMC</c:v>
                </c:pt>
                <c:pt idx="5">
                  <c:v>PreP</c:v>
                </c:pt>
                <c:pt idx="6">
                  <c:v>CashTransfer</c:v>
                </c:pt>
                <c:pt idx="7">
                  <c:v>Sexual Violence</c:v>
                </c:pt>
                <c:pt idx="8">
                  <c:v>Harm Reduction</c:v>
                </c:pt>
                <c:pt idx="9">
                  <c:v>Comprehensive Sexuality Education</c:v>
                </c:pt>
                <c:pt idx="10">
                  <c:v>Protective Laws</c:v>
                </c:pt>
                <c:pt idx="11">
                  <c:v>Social Transfers</c:v>
                </c:pt>
                <c:pt idx="12">
                  <c:v>Innovative Comunication</c:v>
                </c:pt>
              </c:strCache>
            </c:strRef>
          </c:cat>
          <c:val>
            <c:numRef>
              <c:f>' Cal Phase 1'!$I$26:$I$38</c:f>
              <c:numCache>
                <c:formatCode>0%</c:formatCode>
                <c:ptCount val="13"/>
                <c:pt idx="0">
                  <c:v>0.85</c:v>
                </c:pt>
                <c:pt idx="1">
                  <c:v>0.5</c:v>
                </c:pt>
                <c:pt idx="2">
                  <c:v>0.12</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82CA-4CA1-AA7A-06755B99F931}"/>
            </c:ext>
          </c:extLst>
        </c:ser>
        <c:ser>
          <c:idx val="2"/>
          <c:order val="2"/>
          <c:tx>
            <c:strRef>
              <c:f>' Cal Phase 1'!$J$25</c:f>
              <c:strCache>
                <c:ptCount val="1"/>
                <c:pt idx="0">
                  <c:v>Gap</c:v>
                </c:pt>
              </c:strCache>
            </c:strRef>
          </c:tx>
          <c:spPr>
            <a:solidFill>
              <a:schemeClr val="accent4"/>
            </a:solidFill>
            <a:ln>
              <a:noFill/>
            </a:ln>
            <a:effectLst/>
          </c:spPr>
          <c:invertIfNegative val="0"/>
          <c:cat>
            <c:strRef>
              <c:f>' Cal Phase 1'!$F$26:$F$38</c:f>
              <c:strCache>
                <c:ptCount val="13"/>
                <c:pt idx="0">
                  <c:v>HIV Testing</c:v>
                </c:pt>
                <c:pt idx="1">
                  <c:v>ART</c:v>
                </c:pt>
                <c:pt idx="2">
                  <c:v>PMTCT</c:v>
                </c:pt>
                <c:pt idx="3">
                  <c:v>Condoms </c:v>
                </c:pt>
                <c:pt idx="4">
                  <c:v>VMMC</c:v>
                </c:pt>
                <c:pt idx="5">
                  <c:v>PreP</c:v>
                </c:pt>
                <c:pt idx="6">
                  <c:v>CashTransfer</c:v>
                </c:pt>
                <c:pt idx="7">
                  <c:v>Sexual Violence</c:v>
                </c:pt>
                <c:pt idx="8">
                  <c:v>Harm Reduction</c:v>
                </c:pt>
                <c:pt idx="9">
                  <c:v>Comprehensive Sexuality Education</c:v>
                </c:pt>
                <c:pt idx="10">
                  <c:v>Protective Laws</c:v>
                </c:pt>
                <c:pt idx="11">
                  <c:v>Social Transfers</c:v>
                </c:pt>
                <c:pt idx="12">
                  <c:v>Innovative Comunication</c:v>
                </c:pt>
              </c:strCache>
            </c:strRef>
          </c:cat>
          <c:val>
            <c:numRef>
              <c:f>' Cal Phase 1'!$J$26:$J$38</c:f>
              <c:numCache>
                <c:formatCode>0%</c:formatCode>
                <c:ptCount val="13"/>
                <c:pt idx="0">
                  <c:v>-0.5</c:v>
                </c:pt>
                <c:pt idx="1">
                  <c:v>0.31000000000000005</c:v>
                </c:pt>
                <c:pt idx="2">
                  <c:v>0.83</c:v>
                </c:pt>
                <c:pt idx="3">
                  <c:v>0.75</c:v>
                </c:pt>
                <c:pt idx="4">
                  <c:v>0.8</c:v>
                </c:pt>
                <c:pt idx="5">
                  <c:v>0.1</c:v>
                </c:pt>
                <c:pt idx="6">
                  <c:v>0.3</c:v>
                </c:pt>
                <c:pt idx="7">
                  <c:v>0.8</c:v>
                </c:pt>
                <c:pt idx="8">
                  <c:v>0.4</c:v>
                </c:pt>
                <c:pt idx="9">
                  <c:v>0</c:v>
                </c:pt>
                <c:pt idx="10">
                  <c:v>0</c:v>
                </c:pt>
                <c:pt idx="11">
                  <c:v>0</c:v>
                </c:pt>
                <c:pt idx="12">
                  <c:v>0.8</c:v>
                </c:pt>
              </c:numCache>
            </c:numRef>
          </c:val>
          <c:extLst>
            <c:ext xmlns:c16="http://schemas.microsoft.com/office/drawing/2014/chart" uri="{C3380CC4-5D6E-409C-BE32-E72D297353CC}">
              <c16:uniqueId val="{00000002-82CA-4CA1-AA7A-06755B99F931}"/>
            </c:ext>
          </c:extLst>
        </c:ser>
        <c:dLbls>
          <c:showLegendKey val="0"/>
          <c:showVal val="0"/>
          <c:showCatName val="0"/>
          <c:showSerName val="0"/>
          <c:showPercent val="0"/>
          <c:showBubbleSize val="0"/>
        </c:dLbls>
        <c:gapWidth val="75"/>
        <c:axId val="209650848"/>
        <c:axId val="209651240"/>
      </c:barChart>
      <c:catAx>
        <c:axId val="2096508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none" spc="0" normalizeH="0" baseline="0">
                <a:solidFill>
                  <a:schemeClr val="tx1">
                    <a:lumMod val="65000"/>
                    <a:lumOff val="35000"/>
                  </a:schemeClr>
                </a:solidFill>
                <a:latin typeface="+mn-lt"/>
                <a:ea typeface="+mn-ea"/>
                <a:cs typeface="+mn-cs"/>
              </a:defRPr>
            </a:pPr>
            <a:endParaRPr lang="en-US"/>
          </a:p>
        </c:txPr>
        <c:crossAx val="209651240"/>
        <c:crosses val="autoZero"/>
        <c:auto val="1"/>
        <c:lblAlgn val="ctr"/>
        <c:lblOffset val="100"/>
        <c:noMultiLvlLbl val="0"/>
      </c:catAx>
      <c:valAx>
        <c:axId val="209651240"/>
        <c:scaling>
          <c:orientation val="minMax"/>
          <c:max val="1"/>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650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contrasting" dir="t">
        <a:rot lat="0" lon="0" rev="7800000"/>
      </a:lightRig>
    </a:scene3d>
    <a:sp3d>
      <a:bevelT w="139700" h="139700"/>
    </a:sp3d>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1547514668518E-2"/>
          <c:y val="6.2892354872217476E-2"/>
          <c:w val="0.74487417056257155"/>
          <c:h val="0.83888944323564951"/>
        </c:manualLayout>
      </c:layout>
      <c:barChart>
        <c:barDir val="col"/>
        <c:grouping val="clustered"/>
        <c:varyColors val="0"/>
        <c:ser>
          <c:idx val="2"/>
          <c:order val="0"/>
          <c:tx>
            <c:strRef>
              <c:f>AllInTargets!$D$17</c:f>
              <c:strCache>
                <c:ptCount val="1"/>
                <c:pt idx="0">
                  <c:v>Baseline (2010)</c:v>
                </c:pt>
              </c:strCache>
            </c:strRef>
          </c:tx>
          <c:spPr>
            <a:solidFill>
              <a:schemeClr val="accent3"/>
            </a:solidFill>
            <a:ln>
              <a:noFill/>
            </a:ln>
            <a:effectLst/>
          </c:spPr>
          <c:invertIfNegative val="0"/>
          <c:cat>
            <c:strRef>
              <c:f>AllInTargets!$E$16:$F$16</c:f>
              <c:strCache>
                <c:ptCount val="2"/>
                <c:pt idx="0">
                  <c:v>New HIV infections in adolescents</c:v>
                </c:pt>
                <c:pt idx="1">
                  <c:v>AIDS-related deaths in adolescents</c:v>
                </c:pt>
              </c:strCache>
            </c:strRef>
          </c:cat>
          <c:val>
            <c:numRef>
              <c:f>AllInTargets!$E$17:$F$17</c:f>
              <c:numCache>
                <c:formatCode>#,##0</c:formatCode>
                <c:ptCount val="2"/>
                <c:pt idx="0">
                  <c:v>0</c:v>
                </c:pt>
                <c:pt idx="1">
                  <c:v>0</c:v>
                </c:pt>
              </c:numCache>
            </c:numRef>
          </c:val>
          <c:extLst>
            <c:ext xmlns:c16="http://schemas.microsoft.com/office/drawing/2014/chart" uri="{C3380CC4-5D6E-409C-BE32-E72D297353CC}">
              <c16:uniqueId val="{00000000-439B-4157-A816-439BE02A0FF4}"/>
            </c:ext>
          </c:extLst>
        </c:ser>
        <c:ser>
          <c:idx val="1"/>
          <c:order val="1"/>
          <c:tx>
            <c:strRef>
              <c:f>AllInTargets!$D$18</c:f>
              <c:strCache>
                <c:ptCount val="1"/>
                <c:pt idx="0">
                  <c:v>Current value (2013)</c:v>
                </c:pt>
              </c:strCache>
            </c:strRef>
          </c:tx>
          <c:spPr>
            <a:solidFill>
              <a:schemeClr val="accent2"/>
            </a:solidFill>
            <a:ln>
              <a:noFill/>
            </a:ln>
            <a:effectLst/>
          </c:spPr>
          <c:invertIfNegative val="0"/>
          <c:cat>
            <c:strRef>
              <c:f>AllInTargets!$E$16:$F$16</c:f>
              <c:strCache>
                <c:ptCount val="2"/>
                <c:pt idx="0">
                  <c:v>New HIV infections in adolescents</c:v>
                </c:pt>
                <c:pt idx="1">
                  <c:v>AIDS-related deaths in adolescents</c:v>
                </c:pt>
              </c:strCache>
            </c:strRef>
          </c:cat>
          <c:val>
            <c:numRef>
              <c:f>AllInTargets!$E$18:$F$18</c:f>
              <c:numCache>
                <c:formatCode>#,##0</c:formatCode>
                <c:ptCount val="2"/>
                <c:pt idx="0">
                  <c:v>0</c:v>
                </c:pt>
                <c:pt idx="1">
                  <c:v>0</c:v>
                </c:pt>
              </c:numCache>
            </c:numRef>
          </c:val>
          <c:extLst>
            <c:ext xmlns:c16="http://schemas.microsoft.com/office/drawing/2014/chart" uri="{C3380CC4-5D6E-409C-BE32-E72D297353CC}">
              <c16:uniqueId val="{00000001-439B-4157-A816-439BE02A0FF4}"/>
            </c:ext>
          </c:extLst>
        </c:ser>
        <c:ser>
          <c:idx val="0"/>
          <c:order val="2"/>
          <c:tx>
            <c:strRef>
              <c:f>AllInTargets!$D$19</c:f>
              <c:strCache>
                <c:ptCount val="1"/>
                <c:pt idx="0">
                  <c:v>All In! target (2020)</c:v>
                </c:pt>
              </c:strCache>
            </c:strRef>
          </c:tx>
          <c:spPr>
            <a:solidFill>
              <a:schemeClr val="accent1"/>
            </a:solidFill>
            <a:ln>
              <a:noFill/>
            </a:ln>
            <a:effectLst/>
          </c:spPr>
          <c:invertIfNegative val="0"/>
          <c:cat>
            <c:strRef>
              <c:f>AllInTargets!$E$16:$F$16</c:f>
              <c:strCache>
                <c:ptCount val="2"/>
                <c:pt idx="0">
                  <c:v>New HIV infections in adolescents</c:v>
                </c:pt>
                <c:pt idx="1">
                  <c:v>AIDS-related deaths in adolescents</c:v>
                </c:pt>
              </c:strCache>
            </c:strRef>
          </c:cat>
          <c:val>
            <c:numRef>
              <c:f>AllInTargets!$E$19:$F$19</c:f>
              <c:numCache>
                <c:formatCode>#,##0</c:formatCode>
                <c:ptCount val="2"/>
                <c:pt idx="0">
                  <c:v>0</c:v>
                </c:pt>
                <c:pt idx="1">
                  <c:v>0</c:v>
                </c:pt>
              </c:numCache>
            </c:numRef>
          </c:val>
          <c:extLst>
            <c:ext xmlns:c16="http://schemas.microsoft.com/office/drawing/2014/chart" uri="{C3380CC4-5D6E-409C-BE32-E72D297353CC}">
              <c16:uniqueId val="{00000002-439B-4157-A816-439BE02A0FF4}"/>
            </c:ext>
          </c:extLst>
        </c:ser>
        <c:dLbls>
          <c:showLegendKey val="0"/>
          <c:showVal val="0"/>
          <c:showCatName val="0"/>
          <c:showSerName val="0"/>
          <c:showPercent val="0"/>
          <c:showBubbleSize val="0"/>
        </c:dLbls>
        <c:gapWidth val="150"/>
        <c:overlap val="30"/>
        <c:axId val="209652024"/>
        <c:axId val="209652416"/>
      </c:barChart>
      <c:catAx>
        <c:axId val="2096520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209652416"/>
        <c:crosses val="autoZero"/>
        <c:auto val="1"/>
        <c:lblAlgn val="ctr"/>
        <c:lblOffset val="100"/>
        <c:noMultiLvlLbl val="0"/>
      </c:catAx>
      <c:valAx>
        <c:axId val="2096524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09652024"/>
        <c:crosses val="autoZero"/>
        <c:crossBetween val="between"/>
      </c:valAx>
      <c:spPr>
        <a:pattFill prst="ltDnDiag">
          <a:fgClr>
            <a:schemeClr val="dk1">
              <a:lumMod val="15000"/>
              <a:lumOff val="85000"/>
            </a:schemeClr>
          </a:fgClr>
          <a:bgClr>
            <a:schemeClr val="lt1"/>
          </a:bgClr>
        </a:pattFill>
        <a:ln>
          <a:noFill/>
        </a:ln>
        <a:effectLst/>
      </c:spPr>
    </c:plotArea>
    <c:legend>
      <c:legendPos val="r"/>
      <c:layout>
        <c:manualLayout>
          <c:xMode val="edge"/>
          <c:yMode val="edge"/>
          <c:x val="0.80895848415760518"/>
          <c:y val="0.3253552864221973"/>
          <c:w val="0.19104151584239487"/>
          <c:h val="0.290030157261396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Progress towards 2020 targets</a:t>
            </a:r>
          </a:p>
        </c:rich>
      </c:tx>
      <c:layout>
        <c:manualLayout>
          <c:xMode val="edge"/>
          <c:yMode val="edge"/>
          <c:x val="0.187432728691956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599633349439969E-2"/>
          <c:y val="0.13847918484786548"/>
          <c:w val="0.94384315319481626"/>
          <c:h val="0.71385073014973555"/>
        </c:manualLayout>
      </c:layout>
      <c:barChart>
        <c:barDir val="col"/>
        <c:grouping val="clustered"/>
        <c:varyColors val="0"/>
        <c:ser>
          <c:idx val="1"/>
          <c:order val="0"/>
          <c:tx>
            <c:strRef>
              <c:f>AllInTargets!$D$21</c:f>
              <c:strCache>
                <c:ptCount val="1"/>
                <c:pt idx="0">
                  <c:v>Goal</c:v>
                </c:pt>
              </c:strCache>
            </c:strRef>
          </c:tx>
          <c:spPr>
            <a:pattFill prst="pct50">
              <a:fgClr>
                <a:srgbClr val="C00000"/>
              </a:fgClr>
              <a:bgClr>
                <a:schemeClr val="bg1"/>
              </a:bgClr>
            </a:pattFill>
            <a:ln>
              <a:noFill/>
            </a:ln>
            <a:effectLst/>
          </c:spPr>
          <c:invertIfNegative val="0"/>
          <c:cat>
            <c:strRef>
              <c:f>AllInTargets!$E$16:$F$16</c:f>
              <c:strCache>
                <c:ptCount val="2"/>
                <c:pt idx="0">
                  <c:v>New HIV infections in adolescents</c:v>
                </c:pt>
                <c:pt idx="1">
                  <c:v>AIDS-related deaths in adolescents</c:v>
                </c:pt>
              </c:strCache>
            </c:strRef>
          </c:cat>
          <c:val>
            <c:numRef>
              <c:f>AllInTargets!$E$21:$F$21</c:f>
              <c:numCache>
                <c:formatCode>0%</c:formatCode>
                <c:ptCount val="2"/>
                <c:pt idx="0">
                  <c:v>0</c:v>
                </c:pt>
                <c:pt idx="1">
                  <c:v>0</c:v>
                </c:pt>
              </c:numCache>
            </c:numRef>
          </c:val>
          <c:extLst>
            <c:ext xmlns:c16="http://schemas.microsoft.com/office/drawing/2014/chart" uri="{C3380CC4-5D6E-409C-BE32-E72D297353CC}">
              <c16:uniqueId val="{00000000-CDD4-455D-BE13-A11CB3B3B4F9}"/>
            </c:ext>
          </c:extLst>
        </c:ser>
        <c:ser>
          <c:idx val="0"/>
          <c:order val="1"/>
          <c:tx>
            <c:strRef>
              <c:f>AllInTargets!$D$20</c:f>
              <c:strCache>
                <c:ptCount val="1"/>
                <c:pt idx="0">
                  <c:v>Progress towards target</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AllInTargets!$E$16:$F$16</c:f>
              <c:strCache>
                <c:ptCount val="2"/>
                <c:pt idx="0">
                  <c:v>New HIV infections in adolescents</c:v>
                </c:pt>
                <c:pt idx="1">
                  <c:v>AIDS-related deaths in adolescents</c:v>
                </c:pt>
              </c:strCache>
            </c:strRef>
          </c:cat>
          <c:val>
            <c:numRef>
              <c:f>AllInTargets!$E$20:$F$20</c:f>
              <c:numCache>
                <c:formatCode>0%</c:formatCode>
                <c:ptCount val="2"/>
                <c:pt idx="0">
                  <c:v>0</c:v>
                </c:pt>
                <c:pt idx="1">
                  <c:v>0</c:v>
                </c:pt>
              </c:numCache>
            </c:numRef>
          </c:val>
          <c:extLst>
            <c:ext xmlns:c16="http://schemas.microsoft.com/office/drawing/2014/chart" uri="{C3380CC4-5D6E-409C-BE32-E72D297353CC}">
              <c16:uniqueId val="{00000001-CDD4-455D-BE13-A11CB3B3B4F9}"/>
            </c:ext>
          </c:extLst>
        </c:ser>
        <c:dLbls>
          <c:showLegendKey val="0"/>
          <c:showVal val="0"/>
          <c:showCatName val="0"/>
          <c:showSerName val="0"/>
          <c:showPercent val="0"/>
          <c:showBubbleSize val="0"/>
        </c:dLbls>
        <c:gapWidth val="75"/>
        <c:overlap val="100"/>
        <c:axId val="209653200"/>
        <c:axId val="209653592"/>
      </c:barChart>
      <c:catAx>
        <c:axId val="20965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09653592"/>
        <c:crosses val="autoZero"/>
        <c:auto val="1"/>
        <c:lblAlgn val="ctr"/>
        <c:lblOffset val="100"/>
        <c:noMultiLvlLbl val="0"/>
      </c:catAx>
      <c:valAx>
        <c:axId val="209653592"/>
        <c:scaling>
          <c:orientation val="minMax"/>
          <c:max val="1"/>
        </c:scaling>
        <c:delete val="1"/>
        <c:axPos val="l"/>
        <c:numFmt formatCode="0%" sourceLinked="0"/>
        <c:majorTickMark val="out"/>
        <c:minorTickMark val="none"/>
        <c:tickLblPos val="nextTo"/>
        <c:crossAx val="209653200"/>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0" normalizeH="0" baseline="0">
                <a:solidFill>
                  <a:schemeClr val="dk1">
                    <a:lumMod val="50000"/>
                    <a:lumOff val="50000"/>
                  </a:schemeClr>
                </a:solidFill>
                <a:latin typeface="+mj-lt"/>
                <a:ea typeface="+mj-ea"/>
                <a:cs typeface="+mj-cs"/>
              </a:defRPr>
            </a:pPr>
            <a:r>
              <a:rPr lang="en-US" sz="1200"/>
              <a:t>HIV prevalence (%) among adolescents</a:t>
            </a:r>
          </a:p>
        </c:rich>
      </c:tx>
      <c:layout>
        <c:manualLayout>
          <c:xMode val="edge"/>
          <c:yMode val="edge"/>
          <c:x val="0.11076431125793021"/>
          <c:y val="0"/>
        </c:manualLayout>
      </c:layout>
      <c:overlay val="0"/>
      <c:spPr>
        <a:noFill/>
        <a:ln>
          <a:noFill/>
        </a:ln>
        <a:effectLst/>
      </c:spPr>
      <c:txPr>
        <a:bodyPr rot="0" spcFirstLastPara="1" vertOverflow="ellipsis" vert="horz" wrap="square" anchor="ctr" anchorCtr="1"/>
        <a:lstStyle/>
        <a:p>
          <a:pPr>
            <a:defRPr sz="12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2494825646794151"/>
          <c:y val="0.1741777423079838"/>
          <c:w val="0.82267079115110608"/>
          <c:h val="0.70540094490342165"/>
        </c:manualLayout>
      </c:layout>
      <c:barChart>
        <c:barDir val="col"/>
        <c:grouping val="clustered"/>
        <c:varyColors val="0"/>
        <c:ser>
          <c:idx val="0"/>
          <c:order val="0"/>
          <c:tx>
            <c:strRef>
              <c:f>'Overview Dashboard'!$BB$13</c:f>
              <c:strCache>
                <c:ptCount val="1"/>
                <c:pt idx="0">
                  <c:v>Girls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'Overview Dashboard'!$BC$12:$BD$12</c:f>
              <c:strCache>
                <c:ptCount val="2"/>
                <c:pt idx="0">
                  <c:v>Ages 10-14</c:v>
                </c:pt>
                <c:pt idx="1">
                  <c:v>Ages 15-19</c:v>
                </c:pt>
              </c:strCache>
            </c:strRef>
          </c:cat>
          <c:val>
            <c:numRef>
              <c:f>'Overview Dashboard'!$BC$13:$BD$13</c:f>
              <c:numCache>
                <c:formatCode>0.0</c:formatCode>
                <c:ptCount val="2"/>
                <c:pt idx="0">
                  <c:v>0</c:v>
                </c:pt>
                <c:pt idx="1">
                  <c:v>0</c:v>
                </c:pt>
              </c:numCache>
            </c:numRef>
          </c:val>
          <c:extLst>
            <c:ext xmlns:c16="http://schemas.microsoft.com/office/drawing/2014/chart" uri="{C3380CC4-5D6E-409C-BE32-E72D297353CC}">
              <c16:uniqueId val="{00000000-65BB-4AC8-83E8-20577AF6B7C6}"/>
            </c:ext>
          </c:extLst>
        </c:ser>
        <c:ser>
          <c:idx val="1"/>
          <c:order val="1"/>
          <c:tx>
            <c:strRef>
              <c:f>'Overview Dashboard'!$BB$14</c:f>
              <c:strCache>
                <c:ptCount val="1"/>
                <c:pt idx="0">
                  <c:v>Boys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'Overview Dashboard'!$BC$12:$BD$12</c:f>
              <c:strCache>
                <c:ptCount val="2"/>
                <c:pt idx="0">
                  <c:v>Ages 10-14</c:v>
                </c:pt>
                <c:pt idx="1">
                  <c:v>Ages 15-19</c:v>
                </c:pt>
              </c:strCache>
            </c:strRef>
          </c:cat>
          <c:val>
            <c:numRef>
              <c:f>'Overview Dashboard'!$BC$14:$BD$14</c:f>
              <c:numCache>
                <c:formatCode>0.0</c:formatCode>
                <c:ptCount val="2"/>
                <c:pt idx="0">
                  <c:v>0</c:v>
                </c:pt>
                <c:pt idx="1">
                  <c:v>0</c:v>
                </c:pt>
              </c:numCache>
            </c:numRef>
          </c:val>
          <c:extLst>
            <c:ext xmlns:c16="http://schemas.microsoft.com/office/drawing/2014/chart" uri="{C3380CC4-5D6E-409C-BE32-E72D297353CC}">
              <c16:uniqueId val="{00000001-65BB-4AC8-83E8-20577AF6B7C6}"/>
            </c:ext>
          </c:extLst>
        </c:ser>
        <c:dLbls>
          <c:dLblPos val="inEnd"/>
          <c:showLegendKey val="0"/>
          <c:showVal val="1"/>
          <c:showCatName val="0"/>
          <c:showSerName val="0"/>
          <c:showPercent val="0"/>
          <c:showBubbleSize val="0"/>
        </c:dLbls>
        <c:gapWidth val="75"/>
        <c:axId val="197825912"/>
        <c:axId val="197885408"/>
      </c:barChart>
      <c:catAx>
        <c:axId val="1978259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7885408"/>
        <c:crosses val="autoZero"/>
        <c:auto val="1"/>
        <c:lblAlgn val="ctr"/>
        <c:lblOffset val="100"/>
        <c:noMultiLvlLbl val="0"/>
      </c:catAx>
      <c:valAx>
        <c:axId val="197885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7825912"/>
        <c:crosses val="autoZero"/>
        <c:crossBetween val="between"/>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0.1281573621514922"/>
          <c:y val="8.6372539840356213E-2"/>
          <c:w val="0.81842519685039372"/>
          <c:h val="9.476268181365576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Estimated number of new HIV infections among adolescents (aged 15-19), 2001-2013</a:t>
            </a:r>
          </a:p>
        </c:rich>
      </c:tx>
      <c:layout>
        <c:manualLayout>
          <c:xMode val="edge"/>
          <c:yMode val="edge"/>
          <c:x val="0.17655004490992943"/>
          <c:y val="0"/>
        </c:manualLayout>
      </c:layout>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9.1480078787060881E-2"/>
          <c:y val="0.15563602073371555"/>
          <c:w val="0.86937428216482571"/>
          <c:h val="0.74702005704150709"/>
        </c:manualLayout>
      </c:layout>
      <c:areaChart>
        <c:grouping val="standard"/>
        <c:varyColors val="0"/>
        <c:ser>
          <c:idx val="0"/>
          <c:order val="0"/>
          <c:tx>
            <c:strRef>
              <c:f>'Master Dataset2'!$B$59</c:f>
              <c:strCache>
                <c:ptCount val="1"/>
                <c:pt idx="0">
                  <c:v>New HIV infections</c:v>
                </c:pt>
              </c:strCache>
            </c:strRef>
          </c:tx>
          <c:spPr>
            <a:solidFill>
              <a:schemeClr val="accent1"/>
            </a:solidFill>
            <a:ln>
              <a:noFill/>
            </a:ln>
            <a:effectLst/>
          </c:spPr>
          <c:cat>
            <c:numRef>
              <c:f>'Master Dataset2'!$C$59:$C$71</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'Master Dataset2'!$F$59:$F$71</c:f>
              <c:numCache>
                <c:formatCode>#,##0</c:formatCode>
                <c:ptCount val="13"/>
                <c:pt idx="0">
                  <c:v>3255.13</c:v>
                </c:pt>
                <c:pt idx="1">
                  <c:v>2856.36</c:v>
                </c:pt>
                <c:pt idx="2">
                  <c:v>2450.0500000000002</c:v>
                </c:pt>
                <c:pt idx="3">
                  <c:v>2123.15</c:v>
                </c:pt>
                <c:pt idx="4">
                  <c:v>1851.69</c:v>
                </c:pt>
                <c:pt idx="5">
                  <c:v>1684.32</c:v>
                </c:pt>
                <c:pt idx="6">
                  <c:v>1547.93</c:v>
                </c:pt>
                <c:pt idx="7">
                  <c:v>1484.98</c:v>
                </c:pt>
                <c:pt idx="8">
                  <c:v>1314</c:v>
                </c:pt>
                <c:pt idx="9">
                  <c:v>1158.48</c:v>
                </c:pt>
                <c:pt idx="10">
                  <c:v>1101.95</c:v>
                </c:pt>
                <c:pt idx="11">
                  <c:v>1011.56</c:v>
                </c:pt>
                <c:pt idx="12">
                  <c:v>880.7</c:v>
                </c:pt>
              </c:numCache>
            </c:numRef>
          </c:val>
          <c:extLst>
            <c:ext xmlns:c16="http://schemas.microsoft.com/office/drawing/2014/chart" uri="{C3380CC4-5D6E-409C-BE32-E72D297353CC}">
              <c16:uniqueId val="{00000000-8D5C-4FA4-805B-B131A0273003}"/>
            </c:ext>
          </c:extLst>
        </c:ser>
        <c:dLbls>
          <c:showLegendKey val="0"/>
          <c:showVal val="0"/>
          <c:showCatName val="0"/>
          <c:showSerName val="0"/>
          <c:showPercent val="0"/>
          <c:showBubbleSize val="0"/>
        </c:dLbls>
        <c:axId val="209654376"/>
        <c:axId val="209654768"/>
      </c:areaChart>
      <c:catAx>
        <c:axId val="2096543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09654768"/>
        <c:crosses val="autoZero"/>
        <c:auto val="1"/>
        <c:lblAlgn val="ctr"/>
        <c:lblOffset val="100"/>
        <c:noMultiLvlLbl val="0"/>
      </c:catAx>
      <c:valAx>
        <c:axId val="20965476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09654376"/>
        <c:crosses val="autoZero"/>
        <c:crossBetween val="midCat"/>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n-US" sz="1400"/>
              <a:t>Estimated number of AIDS-related deaths among adolescents (aged 10-19), 2001-2013</a:t>
            </a:r>
          </a:p>
        </c:rich>
      </c:tx>
      <c:layout>
        <c:manualLayout>
          <c:xMode val="edge"/>
          <c:yMode val="edge"/>
          <c:x val="0.17655004490992943"/>
          <c:y val="0"/>
        </c:manualLayout>
      </c:layout>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9.1480078787060881E-2"/>
          <c:y val="0.15563602073371555"/>
          <c:w val="0.86937428216482571"/>
          <c:h val="0.74702005704150709"/>
        </c:manualLayout>
      </c:layout>
      <c:areaChart>
        <c:grouping val="standard"/>
        <c:varyColors val="0"/>
        <c:ser>
          <c:idx val="0"/>
          <c:order val="0"/>
          <c:tx>
            <c:strRef>
              <c:f>'Master Dataset2'!$B$111</c:f>
              <c:strCache>
                <c:ptCount val="1"/>
                <c:pt idx="0">
                  <c:v>AIDS-related deaths</c:v>
                </c:pt>
              </c:strCache>
            </c:strRef>
          </c:tx>
          <c:spPr>
            <a:solidFill>
              <a:schemeClr val="accent1"/>
            </a:solidFill>
            <a:ln>
              <a:noFill/>
            </a:ln>
            <a:effectLst/>
          </c:spPr>
          <c:cat>
            <c:numRef>
              <c:f>'Master Dataset2'!$C$111:$C$123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'Master Dataset2'!$F$111:$F$123</c:f>
              <c:numCache>
                <c:formatCode>#,##0</c:formatCode>
                <c:ptCount val="13"/>
                <c:pt idx="0">
                  <c:v>111</c:v>
                </c:pt>
                <c:pt idx="1">
                  <c:v>133</c:v>
                </c:pt>
                <c:pt idx="2">
                  <c:v>163</c:v>
                </c:pt>
                <c:pt idx="3">
                  <c:v>197</c:v>
                </c:pt>
                <c:pt idx="4">
                  <c:v>232</c:v>
                </c:pt>
                <c:pt idx="5">
                  <c:v>267</c:v>
                </c:pt>
                <c:pt idx="6">
                  <c:v>299</c:v>
                </c:pt>
                <c:pt idx="7">
                  <c:v>335</c:v>
                </c:pt>
                <c:pt idx="8">
                  <c:v>344</c:v>
                </c:pt>
                <c:pt idx="9">
                  <c:v>343</c:v>
                </c:pt>
                <c:pt idx="10">
                  <c:v>314</c:v>
                </c:pt>
                <c:pt idx="11">
                  <c:v>265</c:v>
                </c:pt>
                <c:pt idx="12">
                  <c:v>211</c:v>
                </c:pt>
              </c:numCache>
            </c:numRef>
          </c:val>
          <c:extLst>
            <c:ext xmlns:c16="http://schemas.microsoft.com/office/drawing/2014/chart" uri="{C3380CC4-5D6E-409C-BE32-E72D297353CC}">
              <c16:uniqueId val="{00000000-BE52-4610-B88D-80E06A39FAAF}"/>
            </c:ext>
          </c:extLst>
        </c:ser>
        <c:dLbls>
          <c:showLegendKey val="0"/>
          <c:showVal val="0"/>
          <c:showCatName val="0"/>
          <c:showSerName val="0"/>
          <c:showPercent val="0"/>
          <c:showBubbleSize val="0"/>
        </c:dLbls>
        <c:axId val="210008176"/>
        <c:axId val="210008568"/>
      </c:areaChart>
      <c:catAx>
        <c:axId val="2100081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10008568"/>
        <c:crosses val="autoZero"/>
        <c:auto val="1"/>
        <c:lblAlgn val="ctr"/>
        <c:lblOffset val="100"/>
        <c:noMultiLvlLbl val="0"/>
      </c:catAx>
      <c:valAx>
        <c:axId val="21000856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10008176"/>
        <c:crosses val="autoZero"/>
        <c:crossBetween val="midCat"/>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0" normalizeH="0" baseline="0">
                <a:solidFill>
                  <a:schemeClr val="dk1">
                    <a:lumMod val="50000"/>
                    <a:lumOff val="50000"/>
                  </a:schemeClr>
                </a:solidFill>
                <a:latin typeface="+mj-lt"/>
                <a:ea typeface="+mj-ea"/>
                <a:cs typeface="+mj-cs"/>
              </a:defRPr>
            </a:pPr>
            <a:r>
              <a:rPr lang="en-US" sz="1200"/>
              <a:t>Estimated adolescents living with HIV</a:t>
            </a:r>
          </a:p>
        </c:rich>
      </c:tx>
      <c:layout>
        <c:manualLayout>
          <c:xMode val="edge"/>
          <c:yMode val="edge"/>
          <c:x val="0.12558405430630437"/>
          <c:y val="0"/>
        </c:manualLayout>
      </c:layout>
      <c:overlay val="0"/>
      <c:spPr>
        <a:noFill/>
        <a:ln>
          <a:noFill/>
        </a:ln>
        <a:effectLst/>
      </c:spPr>
      <c:txPr>
        <a:bodyPr rot="0" spcFirstLastPara="1" vertOverflow="ellipsis" vert="horz" wrap="square" anchor="ctr" anchorCtr="1"/>
        <a:lstStyle/>
        <a:p>
          <a:pPr>
            <a:defRPr sz="12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825796775403074"/>
          <c:y val="0.17523626135494325"/>
          <c:w val="0.7793610798650169"/>
          <c:h val="0.71541159942174504"/>
        </c:manualLayout>
      </c:layout>
      <c:barChart>
        <c:barDir val="col"/>
        <c:grouping val="stacked"/>
        <c:varyColors val="0"/>
        <c:ser>
          <c:idx val="0"/>
          <c:order val="0"/>
          <c:tx>
            <c:strRef>
              <c:f>'Overview Dashboard'!$BC$16</c:f>
              <c:strCache>
                <c:ptCount val="1"/>
                <c:pt idx="0">
                  <c:v>10-14</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1-72AC-4821-BE2E-DDF944513C0B}"/>
              </c:ext>
            </c:extLst>
          </c:dPt>
          <c:dLbls>
            <c:dLbl>
              <c:idx val="0"/>
              <c:tx>
                <c:rich>
                  <a:bodyPr/>
                  <a:lstStyle/>
                  <a:p>
                    <a:fld id="{B282D331-64C7-4F2A-851C-83BC698F7EBA}"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2AC-4821-BE2E-DDF944513C0B}"/>
                </c:ext>
              </c:extLst>
            </c:dLbl>
            <c:dLbl>
              <c:idx val="1"/>
              <c:tx>
                <c:rich>
                  <a:bodyPr/>
                  <a:lstStyle/>
                  <a:p>
                    <a:fld id="{646DA32A-00D5-4BAE-81F9-F76C70B2ABB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2AC-4821-BE2E-DDF944513C0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dk1">
                          <a:lumMod val="35000"/>
                          <a:lumOff val="65000"/>
                        </a:schemeClr>
                      </a:solidFill>
                      <a:round/>
                    </a:ln>
                    <a:effectLst/>
                  </c:spPr>
                </c15:leaderLines>
              </c:ext>
            </c:extLst>
          </c:dLbls>
          <c:cat>
            <c:strRef>
              <c:f>'Overview Dashboard'!$BB$17:$BB$18</c:f>
              <c:strCache>
                <c:ptCount val="2"/>
                <c:pt idx="0">
                  <c:v>Adolescent girls</c:v>
                </c:pt>
                <c:pt idx="1">
                  <c:v>Adolescent boys</c:v>
                </c:pt>
              </c:strCache>
            </c:strRef>
          </c:cat>
          <c:val>
            <c:numRef>
              <c:f>'Overview Dashboard'!$BC$17:$BC$18</c:f>
              <c:numCache>
                <c:formatCode>#,##0</c:formatCode>
                <c:ptCount val="2"/>
                <c:pt idx="0">
                  <c:v>0</c:v>
                </c:pt>
                <c:pt idx="1">
                  <c:v>0</c:v>
                </c:pt>
              </c:numCache>
            </c:numRef>
          </c:val>
          <c:extLst>
            <c:ext xmlns:c15="http://schemas.microsoft.com/office/drawing/2012/chart" uri="{02D57815-91ED-43cb-92C2-25804820EDAC}">
              <c15:datalabelsRange>
                <c15:f>'Overview Dashboard'!$BC$20:$BC$21</c15:f>
                <c15:dlblRangeCache>
                  <c:ptCount val="2"/>
                  <c:pt idx="0">
                    <c:v>#DIV/0!</c:v>
                  </c:pt>
                  <c:pt idx="1">
                    <c:v>#DIV/0!</c:v>
                  </c:pt>
                </c15:dlblRangeCache>
              </c15:datalabelsRange>
            </c:ext>
            <c:ext xmlns:c16="http://schemas.microsoft.com/office/drawing/2014/chart" uri="{C3380CC4-5D6E-409C-BE32-E72D297353CC}">
              <c16:uniqueId val="{00000003-72AC-4821-BE2E-DDF944513C0B}"/>
            </c:ext>
          </c:extLst>
        </c:ser>
        <c:ser>
          <c:idx val="1"/>
          <c:order val="1"/>
          <c:tx>
            <c:strRef>
              <c:f>'Overview Dashboard'!$BD$16</c:f>
              <c:strCache>
                <c:ptCount val="1"/>
                <c:pt idx="0">
                  <c:v>15-19</c:v>
                </c:pt>
              </c:strCache>
            </c:strRef>
          </c:tx>
          <c:spPr>
            <a:solidFill>
              <a:schemeClr val="accent5">
                <a:lumMod val="40000"/>
                <a:lumOff val="60000"/>
              </a:schemeClr>
            </a:solidFill>
            <a:ln>
              <a:noFill/>
            </a:ln>
            <a:effectLst/>
          </c:spPr>
          <c:invertIfNegative val="0"/>
          <c:dPt>
            <c:idx val="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5-72AC-4821-BE2E-DDF944513C0B}"/>
              </c:ext>
            </c:extLst>
          </c:dPt>
          <c:dLbls>
            <c:dLbl>
              <c:idx val="0"/>
              <c:tx>
                <c:rich>
                  <a:bodyPr/>
                  <a:lstStyle/>
                  <a:p>
                    <a:fld id="{86C70CFD-732B-4012-B4A2-AAB44CE40D7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2AC-4821-BE2E-DDF944513C0B}"/>
                </c:ext>
              </c:extLst>
            </c:dLbl>
            <c:dLbl>
              <c:idx val="1"/>
              <c:tx>
                <c:rich>
                  <a:bodyPr/>
                  <a:lstStyle/>
                  <a:p>
                    <a:fld id="{4D8BD636-0E35-4EEA-883C-A184ADF7E16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2AC-4821-BE2E-DDF944513C0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dk1">
                          <a:lumMod val="35000"/>
                          <a:lumOff val="65000"/>
                        </a:schemeClr>
                      </a:solidFill>
                      <a:round/>
                    </a:ln>
                    <a:effectLst/>
                  </c:spPr>
                </c15:leaderLines>
              </c:ext>
            </c:extLst>
          </c:dLbls>
          <c:cat>
            <c:strRef>
              <c:f>'Overview Dashboard'!$BB$17:$BB$18</c:f>
              <c:strCache>
                <c:ptCount val="2"/>
                <c:pt idx="0">
                  <c:v>Adolescent girls</c:v>
                </c:pt>
                <c:pt idx="1">
                  <c:v>Adolescent boys</c:v>
                </c:pt>
              </c:strCache>
            </c:strRef>
          </c:cat>
          <c:val>
            <c:numRef>
              <c:f>'Overview Dashboard'!$BD$17:$BD$18</c:f>
              <c:numCache>
                <c:formatCode>#,##0</c:formatCode>
                <c:ptCount val="2"/>
                <c:pt idx="0">
                  <c:v>0</c:v>
                </c:pt>
                <c:pt idx="1">
                  <c:v>0</c:v>
                </c:pt>
              </c:numCache>
            </c:numRef>
          </c:val>
          <c:extLst>
            <c:ext xmlns:c15="http://schemas.microsoft.com/office/drawing/2012/chart" uri="{02D57815-91ED-43cb-92C2-25804820EDAC}">
              <c15:datalabelsRange>
                <c15:f>'Overview Dashboard'!$BD$20:$BD$21</c15:f>
                <c15:dlblRangeCache>
                  <c:ptCount val="2"/>
                  <c:pt idx="0">
                    <c:v>#VALUE!</c:v>
                  </c:pt>
                  <c:pt idx="1">
                    <c:v>#VALUE!</c:v>
                  </c:pt>
                </c15:dlblRangeCache>
              </c15:datalabelsRange>
            </c:ext>
            <c:ext xmlns:c16="http://schemas.microsoft.com/office/drawing/2014/chart" uri="{C3380CC4-5D6E-409C-BE32-E72D297353CC}">
              <c16:uniqueId val="{00000007-72AC-4821-BE2E-DDF944513C0B}"/>
            </c:ext>
          </c:extLst>
        </c:ser>
        <c:dLbls>
          <c:showLegendKey val="0"/>
          <c:showVal val="0"/>
          <c:showCatName val="0"/>
          <c:showSerName val="0"/>
          <c:showPercent val="0"/>
          <c:showBubbleSize val="0"/>
        </c:dLbls>
        <c:gapWidth val="75"/>
        <c:overlap val="100"/>
        <c:axId val="198303472"/>
        <c:axId val="198303856"/>
      </c:barChart>
      <c:lineChart>
        <c:grouping val="standard"/>
        <c:varyColors val="0"/>
        <c:ser>
          <c:idx val="2"/>
          <c:order val="2"/>
          <c:tx>
            <c:strRef>
              <c:f>'Overview Dashboard'!$BE$16</c:f>
              <c:strCache>
                <c:ptCount val="1"/>
                <c:pt idx="0">
                  <c:v>10-19</c:v>
                </c:pt>
              </c:strCache>
            </c:strRef>
          </c:tx>
          <c:spPr>
            <a:ln w="22225" cap="rnd">
              <a:noFill/>
              <a:round/>
            </a:ln>
            <a:effectLst/>
          </c:spPr>
          <c:marker>
            <c:symbol val="diamond"/>
            <c:size val="10"/>
            <c:spPr>
              <a:solidFill>
                <a:schemeClr val="tx1">
                  <a:alpha val="97000"/>
                </a:schemeClr>
              </a:solidFill>
              <a:ln w="15875">
                <a:solidFill>
                  <a:schemeClr val="tx1"/>
                </a:solidFill>
                <a:round/>
              </a:ln>
              <a:effectLst/>
            </c:spPr>
          </c:marker>
          <c:dLbls>
            <c:dLbl>
              <c:idx val="0"/>
              <c:tx>
                <c:rich>
                  <a:bodyPr/>
                  <a:lstStyle/>
                  <a:p>
                    <a:fld id="{7EF0A415-88C8-45A7-B6EA-7E71A2ACE2D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2AC-4821-BE2E-DDF944513C0B}"/>
                </c:ext>
              </c:extLst>
            </c:dLbl>
            <c:dLbl>
              <c:idx val="1"/>
              <c:tx>
                <c:rich>
                  <a:bodyPr/>
                  <a:lstStyle/>
                  <a:p>
                    <a:fld id="{B934C149-950C-4821-BA5F-E916D0B392B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2AC-4821-BE2E-DDF944513C0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dk1">
                          <a:lumMod val="35000"/>
                          <a:lumOff val="65000"/>
                        </a:schemeClr>
                      </a:solidFill>
                      <a:round/>
                    </a:ln>
                    <a:effectLst/>
                  </c:spPr>
                </c15:leaderLines>
              </c:ext>
            </c:extLst>
          </c:dLbls>
          <c:cat>
            <c:strRef>
              <c:f>'Overview Dashboard'!$BB$17:$BB$18</c:f>
              <c:strCache>
                <c:ptCount val="2"/>
                <c:pt idx="0">
                  <c:v>Adolescent girls</c:v>
                </c:pt>
                <c:pt idx="1">
                  <c:v>Adolescent boys</c:v>
                </c:pt>
              </c:strCache>
            </c:strRef>
          </c:cat>
          <c:val>
            <c:numRef>
              <c:f>'Overview Dashboard'!$BE$17:$BE$18</c:f>
              <c:numCache>
                <c:formatCode>#,##0</c:formatCode>
                <c:ptCount val="2"/>
                <c:pt idx="0">
                  <c:v>0</c:v>
                </c:pt>
                <c:pt idx="1">
                  <c:v>0</c:v>
                </c:pt>
              </c:numCache>
            </c:numRef>
          </c:val>
          <c:smooth val="0"/>
          <c:extLst>
            <c:ext xmlns:c15="http://schemas.microsoft.com/office/drawing/2012/chart" uri="{02D57815-91ED-43cb-92C2-25804820EDAC}">
              <c15:datalabelsRange>
                <c15:f>'Overview Dashboard'!$BF$17:$BF$18</c15:f>
                <c15:dlblRangeCache>
                  <c:ptCount val="2"/>
                  <c:pt idx="0">
                    <c:v>-</c:v>
                  </c:pt>
                  <c:pt idx="1">
                    <c:v>-</c:v>
                  </c:pt>
                </c15:dlblRangeCache>
              </c15:datalabelsRange>
            </c:ext>
            <c:ext xmlns:c16="http://schemas.microsoft.com/office/drawing/2014/chart" uri="{C3380CC4-5D6E-409C-BE32-E72D297353CC}">
              <c16:uniqueId val="{0000000A-72AC-4821-BE2E-DDF944513C0B}"/>
            </c:ext>
          </c:extLst>
        </c:ser>
        <c:dLbls>
          <c:showLegendKey val="0"/>
          <c:showVal val="0"/>
          <c:showCatName val="0"/>
          <c:showSerName val="0"/>
          <c:showPercent val="0"/>
          <c:showBubbleSize val="0"/>
        </c:dLbls>
        <c:marker val="1"/>
        <c:smooth val="0"/>
        <c:axId val="198303472"/>
        <c:axId val="198303856"/>
      </c:lineChart>
      <c:catAx>
        <c:axId val="1983034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8303856"/>
        <c:crosses val="autoZero"/>
        <c:auto val="1"/>
        <c:lblAlgn val="ctr"/>
        <c:lblOffset val="100"/>
        <c:noMultiLvlLbl val="0"/>
      </c:catAx>
      <c:valAx>
        <c:axId val="19830385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8303472"/>
        <c:crosses val="autoZero"/>
        <c:crossBetween val="between"/>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0.16356702648364227"/>
          <c:y val="6.7407414555785111E-2"/>
          <c:w val="0.77762804649418826"/>
          <c:h val="8.454833286308913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a:t>Estimated population size of adolescent (aged 10-19) key populations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v>Population size</c:v>
          </c:tx>
          <c:spPr>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0800000" scaled="1"/>
              <a:tileRect/>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'Overview Dashboard'!$BB$45:$BB$48</c:f>
              <c:strCache>
                <c:ptCount val="4"/>
                <c:pt idx="0">
                  <c:v>Adolescent transgenders (aged 10-19)</c:v>
                </c:pt>
                <c:pt idx="1">
                  <c:v>Young men who have sex with men (aged 10-19), including gay and bisexual boys</c:v>
                </c:pt>
                <c:pt idx="2">
                  <c:v>Adolescents (aged 10-19) who inject drugs</c:v>
                </c:pt>
                <c:pt idx="3">
                  <c:v>Adolescents (aged 10-19) who sell sex</c:v>
                </c:pt>
              </c:strCache>
            </c:strRef>
          </c:cat>
          <c:val>
            <c:numRef>
              <c:f>'Overview Dashboard'!$BC$45:$BC$48</c:f>
              <c:numCache>
                <c:formatCode>#,##0</c:formatCode>
                <c:ptCount val="4"/>
                <c:pt idx="0">
                  <c:v>0</c:v>
                </c:pt>
                <c:pt idx="1">
                  <c:v>0</c:v>
                </c:pt>
                <c:pt idx="2">
                  <c:v>0</c:v>
                </c:pt>
                <c:pt idx="3">
                  <c:v>0</c:v>
                </c:pt>
              </c:numCache>
            </c:numRef>
          </c:val>
          <c:extLst>
            <c:ext xmlns:c16="http://schemas.microsoft.com/office/drawing/2014/chart" uri="{C3380CC4-5D6E-409C-BE32-E72D297353CC}">
              <c16:uniqueId val="{00000000-4288-45EF-9D9C-B8B2FB1D6E92}"/>
            </c:ext>
          </c:extLst>
        </c:ser>
        <c:dLbls>
          <c:dLblPos val="inEnd"/>
          <c:showLegendKey val="0"/>
          <c:showVal val="1"/>
          <c:showCatName val="0"/>
          <c:showSerName val="0"/>
          <c:showPercent val="0"/>
          <c:showBubbleSize val="0"/>
        </c:dLbls>
        <c:gapWidth val="75"/>
        <c:axId val="195348200"/>
        <c:axId val="195348592"/>
      </c:barChart>
      <c:catAx>
        <c:axId val="195348200"/>
        <c:scaling>
          <c:orientation val="minMax"/>
        </c:scaling>
        <c:delete val="0"/>
        <c:axPos val="l"/>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5348592"/>
        <c:crosses val="autoZero"/>
        <c:auto val="1"/>
        <c:lblAlgn val="ctr"/>
        <c:lblOffset val="100"/>
        <c:noMultiLvlLbl val="0"/>
      </c:catAx>
      <c:valAx>
        <c:axId val="195348592"/>
        <c:scaling>
          <c:orientation val="minMax"/>
        </c:scaling>
        <c:delete val="1"/>
        <c:axPos val="b"/>
        <c:numFmt formatCode="#,##0" sourceLinked="1"/>
        <c:majorTickMark val="none"/>
        <c:minorTickMark val="none"/>
        <c:tickLblPos val="nextTo"/>
        <c:crossAx val="195348200"/>
        <c:crosses val="autoZero"/>
        <c:crossBetween val="between"/>
      </c:valAx>
      <c:spPr>
        <a:solidFill>
          <a:schemeClr val="bg1"/>
        </a:soli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a:t>Estimated HIV prevalence</a:t>
            </a:r>
            <a:r>
              <a:rPr lang="en-US" sz="1600" baseline="0"/>
              <a:t> (%) </a:t>
            </a:r>
            <a:r>
              <a:rPr lang="en-US" sz="1600"/>
              <a:t>of adolescent (aged 10-19) key populations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v>HIV prevalence</c:v>
          </c:tx>
          <c:spPr>
            <a:gradFill>
              <a:gsLst>
                <a:gs pos="0">
                  <a:schemeClr val="accent4">
                    <a:lumMod val="67000"/>
                  </a:schemeClr>
                </a:gs>
                <a:gs pos="48000">
                  <a:schemeClr val="accent4">
                    <a:lumMod val="97000"/>
                    <a:lumOff val="3000"/>
                  </a:schemeClr>
                </a:gs>
                <a:gs pos="100000">
                  <a:schemeClr val="accent4">
                    <a:lumMod val="60000"/>
                    <a:lumOff val="40000"/>
                  </a:schemeClr>
                </a:gs>
              </a:gsLst>
              <a:lin ang="10800000" scaled="1"/>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'Overview Dashboard'!$BB$45:$BB$48</c:f>
              <c:strCache>
                <c:ptCount val="4"/>
                <c:pt idx="0">
                  <c:v>Adolescent transgenders (aged 10-19)</c:v>
                </c:pt>
                <c:pt idx="1">
                  <c:v>Young men who have sex with men (aged 10-19), including gay and bisexual boys</c:v>
                </c:pt>
                <c:pt idx="2">
                  <c:v>Adolescents (aged 10-19) who inject drugs</c:v>
                </c:pt>
                <c:pt idx="3">
                  <c:v>Adolescents (aged 10-19) who sell sex</c:v>
                </c:pt>
              </c:strCache>
            </c:strRef>
          </c:cat>
          <c:val>
            <c:numRef>
              <c:f>'Overview Dashboard'!$BD$45:$BD$48</c:f>
              <c:numCache>
                <c:formatCode>0%</c:formatCode>
                <c:ptCount val="4"/>
                <c:pt idx="0">
                  <c:v>0</c:v>
                </c:pt>
                <c:pt idx="1">
                  <c:v>0</c:v>
                </c:pt>
                <c:pt idx="2">
                  <c:v>0</c:v>
                </c:pt>
                <c:pt idx="3">
                  <c:v>0</c:v>
                </c:pt>
              </c:numCache>
            </c:numRef>
          </c:val>
          <c:extLst>
            <c:ext xmlns:c16="http://schemas.microsoft.com/office/drawing/2014/chart" uri="{C3380CC4-5D6E-409C-BE32-E72D297353CC}">
              <c16:uniqueId val="{00000000-5A1D-444A-AB9F-9A969DE4C4CB}"/>
            </c:ext>
          </c:extLst>
        </c:ser>
        <c:dLbls>
          <c:dLblPos val="inEnd"/>
          <c:showLegendKey val="0"/>
          <c:showVal val="1"/>
          <c:showCatName val="0"/>
          <c:showSerName val="0"/>
          <c:showPercent val="0"/>
          <c:showBubbleSize val="0"/>
        </c:dLbls>
        <c:gapWidth val="75"/>
        <c:axId val="195349376"/>
        <c:axId val="195349768"/>
      </c:barChart>
      <c:catAx>
        <c:axId val="195349376"/>
        <c:scaling>
          <c:orientation val="minMax"/>
        </c:scaling>
        <c:delete val="0"/>
        <c:axPos val="l"/>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5349768"/>
        <c:crosses val="autoZero"/>
        <c:auto val="1"/>
        <c:lblAlgn val="ctr"/>
        <c:lblOffset val="100"/>
        <c:noMultiLvlLbl val="0"/>
      </c:catAx>
      <c:valAx>
        <c:axId val="195349768"/>
        <c:scaling>
          <c:orientation val="minMax"/>
          <c:max val="1"/>
        </c:scaling>
        <c:delete val="1"/>
        <c:axPos val="b"/>
        <c:numFmt formatCode="0%" sourceLinked="1"/>
        <c:majorTickMark val="out"/>
        <c:minorTickMark val="none"/>
        <c:tickLblPos val="nextTo"/>
        <c:crossAx val="195349376"/>
        <c:crosses val="autoZero"/>
        <c:crossBetween val="between"/>
      </c:valAx>
      <c:spPr>
        <a:solidFill>
          <a:schemeClr val="bg1"/>
        </a:soli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a:t>Prevalence</a:t>
            </a:r>
            <a:r>
              <a:rPr lang="en-US" sz="1600" baseline="0"/>
              <a:t> of preventative behaviours among </a:t>
            </a:r>
            <a:r>
              <a:rPr lang="en-US" sz="1600"/>
              <a:t>adolescent (aged 10-19) key populations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'Overview Dashboard'!$BC$60</c:f>
              <c:strCache>
                <c:ptCount val="1"/>
                <c:pt idx="0">
                  <c:v>Prevention</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'Overview Dashboard'!$BA$61:$BA$64</c:f>
              <c:strCache>
                <c:ptCount val="4"/>
                <c:pt idx="0">
                  <c:v>Adolescents (aged 15-19) who sell sex reporting use of a condom at last sex</c:v>
                </c:pt>
                <c:pt idx="1">
                  <c:v>Adolescents who inject drugs (AWID) (aged 15-19) reporting use of sterile injecting equipment the last time they injected</c:v>
                </c:pt>
                <c:pt idx="2">
                  <c:v>Young men who have sex with men, including gay and bixsexual boys (aged 15-19), reporting use of a condom at last sex</c:v>
                </c:pt>
                <c:pt idx="3">
                  <c:v>Adolescent transgenders (aged 15-19) reporting use of a condom at last sex</c:v>
                </c:pt>
              </c:strCache>
            </c:strRef>
          </c:cat>
          <c:val>
            <c:numRef>
              <c:f>'Overview Dashboard'!$BC$61:$BC$64</c:f>
              <c:numCache>
                <c:formatCode>0%</c:formatCode>
                <c:ptCount val="4"/>
                <c:pt idx="0">
                  <c:v>0</c:v>
                </c:pt>
                <c:pt idx="1">
                  <c:v>0</c:v>
                </c:pt>
                <c:pt idx="2">
                  <c:v>0</c:v>
                </c:pt>
                <c:pt idx="3">
                  <c:v>0</c:v>
                </c:pt>
              </c:numCache>
            </c:numRef>
          </c:val>
          <c:extLst>
            <c:ext xmlns:c16="http://schemas.microsoft.com/office/drawing/2014/chart" uri="{C3380CC4-5D6E-409C-BE32-E72D297353CC}">
              <c16:uniqueId val="{00000000-03E0-49B4-ABE0-6D414B140C55}"/>
            </c:ext>
          </c:extLst>
        </c:ser>
        <c:dLbls>
          <c:dLblPos val="inEnd"/>
          <c:showLegendKey val="0"/>
          <c:showVal val="1"/>
          <c:showCatName val="0"/>
          <c:showSerName val="0"/>
          <c:showPercent val="0"/>
          <c:showBubbleSize val="0"/>
        </c:dLbls>
        <c:gapWidth val="75"/>
        <c:axId val="195350552"/>
        <c:axId val="195350944"/>
      </c:barChart>
      <c:catAx>
        <c:axId val="195350552"/>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5350944"/>
        <c:crosses val="autoZero"/>
        <c:auto val="1"/>
        <c:lblAlgn val="ctr"/>
        <c:lblOffset val="100"/>
        <c:noMultiLvlLbl val="0"/>
      </c:catAx>
      <c:valAx>
        <c:axId val="195350944"/>
        <c:scaling>
          <c:orientation val="minMax"/>
          <c:max val="1"/>
        </c:scaling>
        <c:delete val="1"/>
        <c:axPos val="l"/>
        <c:numFmt formatCode="0%" sourceLinked="1"/>
        <c:majorTickMark val="out"/>
        <c:minorTickMark val="none"/>
        <c:tickLblPos val="nextTo"/>
        <c:crossAx val="195350552"/>
        <c:crosses val="autoZero"/>
        <c:crossBetween val="between"/>
      </c:valAx>
      <c:spPr>
        <a:solidFill>
          <a:schemeClr val="bg1"/>
        </a:soli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a:t>Coverage of key HIV and AIDS interventions among</a:t>
            </a:r>
            <a:r>
              <a:rPr lang="en-US" sz="1600" baseline="0"/>
              <a:t> </a:t>
            </a:r>
            <a:r>
              <a:rPr lang="en-US" sz="1600"/>
              <a:t>adolescents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
          <c:y val="0.11338120570395539"/>
          <c:w val="1"/>
          <c:h val="0.687991878824466"/>
        </c:manualLayout>
      </c:layout>
      <c:barChart>
        <c:barDir val="col"/>
        <c:grouping val="clustered"/>
        <c:varyColors val="0"/>
        <c:ser>
          <c:idx val="1"/>
          <c:order val="0"/>
          <c:tx>
            <c:strRef>
              <c:f>'Overview Dashboard'!$BB$78</c:f>
              <c:strCache>
                <c:ptCount val="1"/>
                <c:pt idx="0">
                  <c:v>Target</c:v>
                </c:pt>
              </c:strCache>
            </c:strRef>
          </c:tx>
          <c:spPr>
            <a:pattFill prst="ltUpDiag">
              <a:fgClr>
                <a:srgbClr val="C00000"/>
              </a:fgClr>
              <a:bgClr>
                <a:schemeClr val="bg1"/>
              </a:bgClr>
            </a:pattFill>
            <a:ln>
              <a:solidFill>
                <a:srgbClr val="C00000"/>
              </a:solidFill>
            </a:ln>
            <a:effectLst/>
          </c:spPr>
          <c:invertIfNegative val="0"/>
          <c:dLbls>
            <c:delete val="1"/>
          </c:dLbls>
          <c:cat>
            <c:multiLvlStrRef>
              <c:extLst>
                <c:ext xmlns:c15="http://schemas.microsoft.com/office/drawing/2012/chart" uri="{02D57815-91ED-43cb-92C2-25804820EDAC}">
                  <c15:fullRef>
                    <c15:sqref>'Overview Dashboard'!$AX$79:$AZ$103</c15:sqref>
                  </c15:fullRef>
                </c:ext>
              </c:extLst>
              <c:f>'Overview Dashboard'!$AX$79:$AZ$102</c:f>
              <c:multiLvlStrCache>
                <c:ptCount val="24"/>
                <c:lvl>
                  <c:pt idx="0">
                    <c:v>Girls </c:v>
                  </c:pt>
                  <c:pt idx="1">
                    <c:v>Boys</c:v>
                  </c:pt>
                  <c:pt idx="2">
                    <c:v>Ages 10-19</c:v>
                  </c:pt>
                  <c:pt idx="3">
                    <c:v>Ages 10-14</c:v>
                  </c:pt>
                  <c:pt idx="4">
                    <c:v>Ages 15-19</c:v>
                  </c:pt>
                  <c:pt idx="6">
                    <c:v>All</c:v>
                  </c:pt>
                  <c:pt idx="7">
                    <c:v>Girls </c:v>
                  </c:pt>
                  <c:pt idx="8">
                    <c:v>Boys</c:v>
                  </c:pt>
                  <c:pt idx="9">
                    <c:v>Girls </c:v>
                  </c:pt>
                  <c:pt idx="10">
                    <c:v>Boys</c:v>
                  </c:pt>
                  <c:pt idx="14">
                    <c:v>Girls </c:v>
                  </c:pt>
                  <c:pt idx="15">
                    <c:v>Boys</c:v>
                  </c:pt>
                  <c:pt idx="16">
                    <c:v>Girls </c:v>
                  </c:pt>
                  <c:pt idx="17">
                    <c:v>Boys</c:v>
                  </c:pt>
                  <c:pt idx="18">
                    <c:v>Girls 10-14</c:v>
                  </c:pt>
                  <c:pt idx="19">
                    <c:v>Girls 15-19</c:v>
                  </c:pt>
                  <c:pt idx="20">
                    <c:v>Boys 10-14</c:v>
                  </c:pt>
                  <c:pt idx="21">
                    <c:v>Boys 15-19</c:v>
                  </c:pt>
                  <c:pt idx="22">
                    <c:v>Girls</c:v>
                  </c:pt>
                  <c:pt idx="23">
                    <c:v>Boys</c:v>
                  </c:pt>
                </c:lvl>
                <c:lvl>
                  <c:pt idx="0">
                    <c:v>HIV Testing</c:v>
                  </c:pt>
                  <c:pt idx="2">
                    <c:v>ART</c:v>
                  </c:pt>
                  <c:pt idx="5">
                    <c:v>PMTCT</c:v>
                  </c:pt>
                  <c:pt idx="6">
                    <c:v>Viral Suppression</c:v>
                  </c:pt>
                  <c:pt idx="9">
                    <c:v>Condoms</c:v>
                  </c:pt>
                  <c:pt idx="11">
                    <c:v>VMMC</c:v>
                  </c:pt>
                  <c:pt idx="12">
                    <c:v>PrEP</c:v>
                  </c:pt>
                  <c:pt idx="13">
                    <c:v>Cash Transfers</c:v>
                  </c:pt>
                  <c:pt idx="14">
                    <c:v>PEP</c:v>
                  </c:pt>
                  <c:pt idx="16">
                    <c:v>Harm Reduction</c:v>
                  </c:pt>
                  <c:pt idx="18">
                    <c:v>Comprehensive Knowledge</c:v>
                  </c:pt>
                  <c:pt idx="22">
                    <c:v>Media Access</c:v>
                  </c:pt>
                </c:lvl>
                <c:lvl>
                  <c:pt idx="0">
                    <c:v>HIV Testing , Treatment and Care</c:v>
                  </c:pt>
                  <c:pt idx="9">
                    <c:v>Combination HIV Prevention</c:v>
                  </c:pt>
                  <c:pt idx="18">
                    <c:v>Social and Programmatic Enablers</c:v>
                  </c:pt>
                </c:lvl>
              </c:multiLvlStrCache>
            </c:multiLvlStrRef>
          </c:cat>
          <c:val>
            <c:numRef>
              <c:extLst>
                <c:ext xmlns:c15="http://schemas.microsoft.com/office/drawing/2012/chart" uri="{02D57815-91ED-43cb-92C2-25804820EDAC}">
                  <c15:fullRef>
                    <c15:sqref>'Overview Dashboard'!$BB$79:$BB$103</c15:sqref>
                  </c15:fullRef>
                </c:ext>
              </c:extLst>
              <c:f>'Overview Dashboard'!$BB$79:$BB$102</c:f>
              <c:numCache>
                <c:formatCode>0%</c:formatCode>
                <c:ptCount val="24"/>
                <c:pt idx="0">
                  <c:v>0.35</c:v>
                </c:pt>
                <c:pt idx="1">
                  <c:v>0.35</c:v>
                </c:pt>
                <c:pt idx="2">
                  <c:v>0.81</c:v>
                </c:pt>
                <c:pt idx="3">
                  <c:v>0.81</c:v>
                </c:pt>
                <c:pt idx="4">
                  <c:v>0.81</c:v>
                </c:pt>
                <c:pt idx="5">
                  <c:v>0.95</c:v>
                </c:pt>
                <c:pt idx="6">
                  <c:v>0.73</c:v>
                </c:pt>
                <c:pt idx="7">
                  <c:v>0.73</c:v>
                </c:pt>
                <c:pt idx="8">
                  <c:v>0.73</c:v>
                </c:pt>
                <c:pt idx="9">
                  <c:v>0.75</c:v>
                </c:pt>
                <c:pt idx="10">
                  <c:v>0.75</c:v>
                </c:pt>
                <c:pt idx="11">
                  <c:v>0.8</c:v>
                </c:pt>
                <c:pt idx="12">
                  <c:v>0.1</c:v>
                </c:pt>
                <c:pt idx="13">
                  <c:v>0</c:v>
                </c:pt>
                <c:pt idx="14">
                  <c:v>0.8</c:v>
                </c:pt>
                <c:pt idx="15">
                  <c:v>0.8</c:v>
                </c:pt>
                <c:pt idx="16">
                  <c:v>0.85</c:v>
                </c:pt>
                <c:pt idx="17">
                  <c:v>0.85</c:v>
                </c:pt>
                <c:pt idx="18">
                  <c:v>0</c:v>
                </c:pt>
                <c:pt idx="19">
                  <c:v>0</c:v>
                </c:pt>
                <c:pt idx="20">
                  <c:v>0</c:v>
                </c:pt>
                <c:pt idx="21">
                  <c:v>0</c:v>
                </c:pt>
                <c:pt idx="22">
                  <c:v>0.8</c:v>
                </c:pt>
                <c:pt idx="23">
                  <c:v>0.8</c:v>
                </c:pt>
              </c:numCache>
            </c:numRef>
          </c:val>
          <c:extLst>
            <c:ext xmlns:c16="http://schemas.microsoft.com/office/drawing/2014/chart" uri="{C3380CC4-5D6E-409C-BE32-E72D297353CC}">
              <c16:uniqueId val="{00000000-5540-42D1-9E9C-D477910F8A0A}"/>
            </c:ext>
          </c:extLst>
        </c:ser>
        <c:ser>
          <c:idx val="0"/>
          <c:order val="1"/>
          <c:tx>
            <c:strRef>
              <c:f>'Overview Dashboard'!$BA$78</c:f>
              <c:strCache>
                <c:ptCount val="1"/>
                <c:pt idx="0">
                  <c:v>Current Value</c:v>
                </c:pt>
              </c:strCache>
            </c:strRef>
          </c:tx>
          <c:spPr>
            <a:solidFill>
              <a:srgbClr val="C000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extLst>
                <c:ext xmlns:c15="http://schemas.microsoft.com/office/drawing/2012/chart" uri="{02D57815-91ED-43cb-92C2-25804820EDAC}">
                  <c15:fullRef>
                    <c15:sqref>'Overview Dashboard'!$AX$79:$AZ$103</c15:sqref>
                  </c15:fullRef>
                </c:ext>
              </c:extLst>
              <c:f>'Overview Dashboard'!$AX$79:$AZ$102</c:f>
              <c:multiLvlStrCache>
                <c:ptCount val="24"/>
                <c:lvl>
                  <c:pt idx="0">
                    <c:v>Girls </c:v>
                  </c:pt>
                  <c:pt idx="1">
                    <c:v>Boys</c:v>
                  </c:pt>
                  <c:pt idx="2">
                    <c:v>Ages 10-19</c:v>
                  </c:pt>
                  <c:pt idx="3">
                    <c:v>Ages 10-14</c:v>
                  </c:pt>
                  <c:pt idx="4">
                    <c:v>Ages 15-19</c:v>
                  </c:pt>
                  <c:pt idx="6">
                    <c:v>All</c:v>
                  </c:pt>
                  <c:pt idx="7">
                    <c:v>Girls </c:v>
                  </c:pt>
                  <c:pt idx="8">
                    <c:v>Boys</c:v>
                  </c:pt>
                  <c:pt idx="9">
                    <c:v>Girls </c:v>
                  </c:pt>
                  <c:pt idx="10">
                    <c:v>Boys</c:v>
                  </c:pt>
                  <c:pt idx="14">
                    <c:v>Girls </c:v>
                  </c:pt>
                  <c:pt idx="15">
                    <c:v>Boys</c:v>
                  </c:pt>
                  <c:pt idx="16">
                    <c:v>Girls </c:v>
                  </c:pt>
                  <c:pt idx="17">
                    <c:v>Boys</c:v>
                  </c:pt>
                  <c:pt idx="18">
                    <c:v>Girls 10-14</c:v>
                  </c:pt>
                  <c:pt idx="19">
                    <c:v>Girls 15-19</c:v>
                  </c:pt>
                  <c:pt idx="20">
                    <c:v>Boys 10-14</c:v>
                  </c:pt>
                  <c:pt idx="21">
                    <c:v>Boys 15-19</c:v>
                  </c:pt>
                  <c:pt idx="22">
                    <c:v>Girls</c:v>
                  </c:pt>
                  <c:pt idx="23">
                    <c:v>Boys</c:v>
                  </c:pt>
                </c:lvl>
                <c:lvl>
                  <c:pt idx="0">
                    <c:v>HIV Testing</c:v>
                  </c:pt>
                  <c:pt idx="2">
                    <c:v>ART</c:v>
                  </c:pt>
                  <c:pt idx="5">
                    <c:v>PMTCT</c:v>
                  </c:pt>
                  <c:pt idx="6">
                    <c:v>Viral Suppression</c:v>
                  </c:pt>
                  <c:pt idx="9">
                    <c:v>Condoms</c:v>
                  </c:pt>
                  <c:pt idx="11">
                    <c:v>VMMC</c:v>
                  </c:pt>
                  <c:pt idx="12">
                    <c:v>PrEP</c:v>
                  </c:pt>
                  <c:pt idx="13">
                    <c:v>Cash Transfers</c:v>
                  </c:pt>
                  <c:pt idx="14">
                    <c:v>PEP</c:v>
                  </c:pt>
                  <c:pt idx="16">
                    <c:v>Harm Reduction</c:v>
                  </c:pt>
                  <c:pt idx="18">
                    <c:v>Comprehensive Knowledge</c:v>
                  </c:pt>
                  <c:pt idx="22">
                    <c:v>Media Access</c:v>
                  </c:pt>
                </c:lvl>
                <c:lvl>
                  <c:pt idx="0">
                    <c:v>HIV Testing , Treatment and Care</c:v>
                  </c:pt>
                  <c:pt idx="9">
                    <c:v>Combination HIV Prevention</c:v>
                  </c:pt>
                  <c:pt idx="18">
                    <c:v>Social and Programmatic Enablers</c:v>
                  </c:pt>
                </c:lvl>
              </c:multiLvlStrCache>
            </c:multiLvlStrRef>
          </c:cat>
          <c:val>
            <c:numRef>
              <c:extLst>
                <c:ext xmlns:c15="http://schemas.microsoft.com/office/drawing/2012/chart" uri="{02D57815-91ED-43cb-92C2-25804820EDAC}">
                  <c15:fullRef>
                    <c15:sqref>'Overview Dashboard'!$BA$79:$BA$103</c15:sqref>
                  </c15:fullRef>
                </c:ext>
              </c:extLst>
              <c:f>'Overview Dashboard'!$BA$79:$BA$102</c:f>
              <c:numCache>
                <c:formatCode>0%</c:formatCode>
                <c:ptCount val="24"/>
                <c:pt idx="0">
                  <c:v>0</c:v>
                </c:pt>
                <c:pt idx="1">
                  <c:v>0</c:v>
                </c:pt>
                <c:pt idx="2">
                  <c:v>0</c:v>
                </c:pt>
                <c:pt idx="3">
                  <c:v>0</c:v>
                </c:pt>
                <c:pt idx="4">
                  <c:v>0</c:v>
                </c:pt>
                <c:pt idx="5">
                  <c:v>0</c:v>
                </c:pt>
                <c:pt idx="6">
                  <c:v>0</c:v>
                </c:pt>
                <c:pt idx="7">
                  <c:v>0</c:v>
                </c:pt>
                <c:pt idx="8">
                  <c:v>0</c:v>
                </c:pt>
                <c:pt idx="9">
                  <c:v>0</c:v>
                </c:pt>
                <c:pt idx="10">
                  <c:v>0.92400000000000004</c:v>
                </c:pt>
                <c:pt idx="11">
                  <c:v>4.2000000000000003E-2</c:v>
                </c:pt>
                <c:pt idx="12">
                  <c:v>0</c:v>
                </c:pt>
                <c:pt idx="13">
                  <c:v>0</c:v>
                </c:pt>
                <c:pt idx="14">
                  <c:v>0</c:v>
                </c:pt>
                <c:pt idx="15">
                  <c:v>0</c:v>
                </c:pt>
                <c:pt idx="16">
                  <c:v>0</c:v>
                </c:pt>
                <c:pt idx="17">
                  <c:v>0</c:v>
                </c:pt>
                <c:pt idx="18">
                  <c:v>0</c:v>
                </c:pt>
                <c:pt idx="19">
                  <c:v>0.56399999999999995</c:v>
                </c:pt>
                <c:pt idx="20">
                  <c:v>0</c:v>
                </c:pt>
                <c:pt idx="21">
                  <c:v>0.52100000000000002</c:v>
                </c:pt>
                <c:pt idx="22">
                  <c:v>0</c:v>
                </c:pt>
                <c:pt idx="23">
                  <c:v>0</c:v>
                </c:pt>
              </c:numCache>
            </c:numRef>
          </c:val>
          <c:extLst>
            <c:ext xmlns:c16="http://schemas.microsoft.com/office/drawing/2014/chart" uri="{C3380CC4-5D6E-409C-BE32-E72D297353CC}">
              <c16:uniqueId val="{00000001-5540-42D1-9E9C-D477910F8A0A}"/>
            </c:ext>
          </c:extLst>
        </c:ser>
        <c:dLbls>
          <c:dLblPos val="inEnd"/>
          <c:showLegendKey val="0"/>
          <c:showVal val="1"/>
          <c:showCatName val="0"/>
          <c:showSerName val="0"/>
          <c:showPercent val="0"/>
          <c:showBubbleSize val="0"/>
        </c:dLbls>
        <c:gapWidth val="50"/>
        <c:overlap val="80"/>
        <c:axId val="195352512"/>
        <c:axId val="205846000"/>
      </c:barChart>
      <c:catAx>
        <c:axId val="195352512"/>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0"/>
          <a:lstStyle/>
          <a:p>
            <a:pPr>
              <a:defRPr sz="900" b="0" i="0" u="none" strike="noStrike" kern="1200" cap="none" spc="0" normalizeH="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846000"/>
        <c:crosses val="autoZero"/>
        <c:auto val="1"/>
        <c:lblAlgn val="ctr"/>
        <c:lblOffset val="100"/>
        <c:noMultiLvlLbl val="0"/>
      </c:catAx>
      <c:valAx>
        <c:axId val="205846000"/>
        <c:scaling>
          <c:orientation val="minMax"/>
          <c:max val="1"/>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5352512"/>
        <c:crosses val="autoZero"/>
        <c:crossBetween val="between"/>
      </c:valAx>
      <c:spPr>
        <a:solidFill>
          <a:schemeClr val="bg1"/>
        </a:solidFill>
        <a:ln>
          <a:noFill/>
        </a:ln>
        <a:effectLst/>
      </c:spPr>
    </c:plotArea>
    <c:legend>
      <c:legendPos val="t"/>
      <c:layout>
        <c:manualLayout>
          <c:xMode val="edge"/>
          <c:yMode val="edge"/>
          <c:x val="0.42378068534655089"/>
          <c:y val="6.7507579280616722E-2"/>
          <c:w val="0.15243854233553086"/>
          <c:h val="4.565734049974064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a:t>Coverage of key cross-sectoral interventions among</a:t>
            </a:r>
            <a:r>
              <a:rPr lang="en-US" sz="1600" baseline="0"/>
              <a:t> </a:t>
            </a:r>
            <a:r>
              <a:rPr lang="en-US" sz="1600"/>
              <a:t>adolescents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
          <c:y val="0.11338120570395539"/>
          <c:w val="1"/>
          <c:h val="0.687991878824466"/>
        </c:manualLayout>
      </c:layout>
      <c:barChart>
        <c:barDir val="col"/>
        <c:grouping val="clustered"/>
        <c:varyColors val="0"/>
        <c:ser>
          <c:idx val="1"/>
          <c:order val="0"/>
          <c:tx>
            <c:strRef>
              <c:f>'Overview Dashboard'!$BB$107</c:f>
              <c:strCache>
                <c:ptCount val="1"/>
                <c:pt idx="0">
                  <c:v>Target</c:v>
                </c:pt>
              </c:strCache>
            </c:strRef>
          </c:tx>
          <c:spPr>
            <a:pattFill prst="ltUpDiag">
              <a:fgClr>
                <a:srgbClr val="7030A0"/>
              </a:fgClr>
              <a:bgClr>
                <a:schemeClr val="bg1"/>
              </a:bgClr>
            </a:pattFill>
            <a:ln>
              <a:solidFill>
                <a:srgbClr val="7030A0"/>
              </a:solidFill>
            </a:ln>
            <a:effectLst/>
          </c:spPr>
          <c:invertIfNegative val="0"/>
          <c:dLbls>
            <c:delete val="1"/>
          </c:dLbls>
          <c:cat>
            <c:multiLvlStrRef>
              <c:f>'Overview Dashboard'!$AX$108:$AZ$127</c:f>
              <c:multiLvlStrCache>
                <c:ptCount val="20"/>
                <c:lvl>
                  <c:pt idx="0">
                    <c:v>Girls</c:v>
                  </c:pt>
                  <c:pt idx="1">
                    <c:v>Boys</c:v>
                  </c:pt>
                  <c:pt idx="5">
                    <c:v>Girls</c:v>
                  </c:pt>
                  <c:pt idx="6">
                    <c:v>Boys</c:v>
                  </c:pt>
                  <c:pt idx="7">
                    <c:v>All</c:v>
                  </c:pt>
                  <c:pt idx="8">
                    <c:v>Girls</c:v>
                  </c:pt>
                  <c:pt idx="9">
                    <c:v>Boys</c:v>
                  </c:pt>
                  <c:pt idx="11">
                    <c:v>Girls</c:v>
                  </c:pt>
                  <c:pt idx="12">
                    <c:v>Boys</c:v>
                  </c:pt>
                  <c:pt idx="14">
                    <c:v>Girls</c:v>
                  </c:pt>
                  <c:pt idx="15">
                    <c:v>Boys</c:v>
                  </c:pt>
                  <c:pt idx="17">
                    <c:v>Girls</c:v>
                  </c:pt>
                  <c:pt idx="18">
                    <c:v>Boys</c:v>
                  </c:pt>
                </c:lvl>
                <c:lvl>
                  <c:pt idx="0">
                    <c:v>STIs</c:v>
                  </c:pt>
                  <c:pt idx="2">
                    <c:v>Adolescent Pregnancy</c:v>
                  </c:pt>
                  <c:pt idx="3">
                    <c:v>Maternal Health</c:v>
                  </c:pt>
                  <c:pt idx="4">
                    <c:v>Iron Folate</c:v>
                  </c:pt>
                  <c:pt idx="5">
                    <c:v>TB</c:v>
                  </c:pt>
                  <c:pt idx="7">
                    <c:v>Mental Health</c:v>
                  </c:pt>
                  <c:pt idx="10">
                    <c:v>HPV</c:v>
                  </c:pt>
                  <c:pt idx="11">
                    <c:v>Alcohol Use</c:v>
                  </c:pt>
                  <c:pt idx="13">
                    <c:v>Child Marriage</c:v>
                  </c:pt>
                  <c:pt idx="14">
                    <c:v>Sexual Violence</c:v>
                  </c:pt>
                  <c:pt idx="16">
                    <c:v>Social Transfers</c:v>
                  </c:pt>
                  <c:pt idx="17">
                    <c:v>General Education</c:v>
                  </c:pt>
                  <c:pt idx="19">
                    <c:v>Sexual and Reproductive Education</c:v>
                  </c:pt>
                </c:lvl>
                <c:lvl>
                  <c:pt idx="0">
                    <c:v>Adolescent Sexual and Reproductive Health and other Health Issues</c:v>
                  </c:pt>
                  <c:pt idx="13">
                    <c:v>Gender Based Violence</c:v>
                  </c:pt>
                  <c:pt idx="16">
                    <c:v>Social Protection</c:v>
                  </c:pt>
                  <c:pt idx="17">
                    <c:v>Education</c:v>
                  </c:pt>
                </c:lvl>
              </c:multiLvlStrCache>
            </c:multiLvlStrRef>
          </c:cat>
          <c:val>
            <c:numRef>
              <c:f>'Overview Dashboard'!$BB$108:$BB$127</c:f>
              <c:numCache>
                <c:formatCode>0%</c:formatCode>
                <c:ptCount val="20"/>
                <c:pt idx="0">
                  <c:v>0</c:v>
                </c:pt>
                <c:pt idx="1">
                  <c:v>0</c:v>
                </c:pt>
                <c:pt idx="2">
                  <c:v>0</c:v>
                </c:pt>
                <c:pt idx="3">
                  <c:v>0</c:v>
                </c:pt>
                <c:pt idx="4">
                  <c:v>0.22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3F2F-44EB-8287-9300F6A7E3DC}"/>
            </c:ext>
          </c:extLst>
        </c:ser>
        <c:ser>
          <c:idx val="0"/>
          <c:order val="1"/>
          <c:tx>
            <c:strRef>
              <c:f>'Overview Dashboard'!$BA$107</c:f>
              <c:strCache>
                <c:ptCount val="1"/>
                <c:pt idx="0">
                  <c:v>Current Value</c:v>
                </c:pt>
              </c:strCache>
            </c:strRef>
          </c:tx>
          <c:spPr>
            <a:solidFill>
              <a:srgbClr val="7030A0"/>
            </a:solidFill>
            <a:ln>
              <a:solidFill>
                <a:srgbClr val="7030A0"/>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multiLvlStrRef>
              <c:f>'Overview Dashboard'!$AX$108:$AZ$127</c:f>
              <c:multiLvlStrCache>
                <c:ptCount val="20"/>
                <c:lvl>
                  <c:pt idx="0">
                    <c:v>Girls</c:v>
                  </c:pt>
                  <c:pt idx="1">
                    <c:v>Boys</c:v>
                  </c:pt>
                  <c:pt idx="5">
                    <c:v>Girls</c:v>
                  </c:pt>
                  <c:pt idx="6">
                    <c:v>Boys</c:v>
                  </c:pt>
                  <c:pt idx="7">
                    <c:v>All</c:v>
                  </c:pt>
                  <c:pt idx="8">
                    <c:v>Girls</c:v>
                  </c:pt>
                  <c:pt idx="9">
                    <c:v>Boys</c:v>
                  </c:pt>
                  <c:pt idx="11">
                    <c:v>Girls</c:v>
                  </c:pt>
                  <c:pt idx="12">
                    <c:v>Boys</c:v>
                  </c:pt>
                  <c:pt idx="14">
                    <c:v>Girls</c:v>
                  </c:pt>
                  <c:pt idx="15">
                    <c:v>Boys</c:v>
                  </c:pt>
                  <c:pt idx="17">
                    <c:v>Girls</c:v>
                  </c:pt>
                  <c:pt idx="18">
                    <c:v>Boys</c:v>
                  </c:pt>
                </c:lvl>
                <c:lvl>
                  <c:pt idx="0">
                    <c:v>STIs</c:v>
                  </c:pt>
                  <c:pt idx="2">
                    <c:v>Adolescent Pregnancy</c:v>
                  </c:pt>
                  <c:pt idx="3">
                    <c:v>Maternal Health</c:v>
                  </c:pt>
                  <c:pt idx="4">
                    <c:v>Iron Folate</c:v>
                  </c:pt>
                  <c:pt idx="5">
                    <c:v>TB</c:v>
                  </c:pt>
                  <c:pt idx="7">
                    <c:v>Mental Health</c:v>
                  </c:pt>
                  <c:pt idx="10">
                    <c:v>HPV</c:v>
                  </c:pt>
                  <c:pt idx="11">
                    <c:v>Alcohol Use</c:v>
                  </c:pt>
                  <c:pt idx="13">
                    <c:v>Child Marriage</c:v>
                  </c:pt>
                  <c:pt idx="14">
                    <c:v>Sexual Violence</c:v>
                  </c:pt>
                  <c:pt idx="16">
                    <c:v>Social Transfers</c:v>
                  </c:pt>
                  <c:pt idx="17">
                    <c:v>General Education</c:v>
                  </c:pt>
                  <c:pt idx="19">
                    <c:v>Sexual and Reproductive Education</c:v>
                  </c:pt>
                </c:lvl>
                <c:lvl>
                  <c:pt idx="0">
                    <c:v>Adolescent Sexual and Reproductive Health and other Health Issues</c:v>
                  </c:pt>
                  <c:pt idx="13">
                    <c:v>Gender Based Violence</c:v>
                  </c:pt>
                  <c:pt idx="16">
                    <c:v>Social Protection</c:v>
                  </c:pt>
                  <c:pt idx="17">
                    <c:v>Education</c:v>
                  </c:pt>
                </c:lvl>
              </c:multiLvlStrCache>
            </c:multiLvlStrRef>
          </c:cat>
          <c:val>
            <c:numRef>
              <c:f>'Overview Dashboard'!$BA$108:$BA$127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3F2F-44EB-8287-9300F6A7E3DC}"/>
            </c:ext>
          </c:extLst>
        </c:ser>
        <c:dLbls>
          <c:dLblPos val="inEnd"/>
          <c:showLegendKey val="0"/>
          <c:showVal val="1"/>
          <c:showCatName val="0"/>
          <c:showSerName val="0"/>
          <c:showPercent val="0"/>
          <c:showBubbleSize val="0"/>
        </c:dLbls>
        <c:gapWidth val="50"/>
        <c:overlap val="80"/>
        <c:axId val="195347416"/>
        <c:axId val="195347024"/>
      </c:barChart>
      <c:catAx>
        <c:axId val="195347416"/>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0"/>
          <a:lstStyle/>
          <a:p>
            <a:pPr>
              <a:defRPr sz="900" b="0" i="0" u="none" strike="noStrike" kern="1200" cap="none" spc="0" normalizeH="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347024"/>
        <c:crosses val="autoZero"/>
        <c:auto val="1"/>
        <c:lblAlgn val="ctr"/>
        <c:lblOffset val="100"/>
        <c:noMultiLvlLbl val="0"/>
      </c:catAx>
      <c:valAx>
        <c:axId val="195347024"/>
        <c:scaling>
          <c:orientation val="minMax"/>
          <c:max val="1"/>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5347416"/>
        <c:crosses val="autoZero"/>
        <c:crossBetween val="between"/>
      </c:valAx>
      <c:spPr>
        <a:solidFill>
          <a:schemeClr val="bg1"/>
        </a:solidFill>
        <a:ln>
          <a:noFill/>
        </a:ln>
        <a:effectLst/>
      </c:spPr>
    </c:plotArea>
    <c:legend>
      <c:legendPos val="t"/>
      <c:layout>
        <c:manualLayout>
          <c:xMode val="edge"/>
          <c:yMode val="edge"/>
          <c:x val="0.42378068534655089"/>
          <c:y val="6.7507579280616722E-2"/>
          <c:w val="0.15243854233553086"/>
          <c:h val="4.565734049974064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8.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9.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trlProps/ctrlProp1.xml><?xml version="1.0" encoding="utf-8"?>
<formControlPr xmlns="http://schemas.microsoft.com/office/spreadsheetml/2009/9/main" objectType="Scroll" dx="22" fmlaLink="$J$9" horiz="1" max="13" page="10" val="4"/>
</file>

<file path=xl/ctrlProps/ctrlProp2.xml><?xml version="1.0" encoding="utf-8"?>
<formControlPr xmlns="http://schemas.microsoft.com/office/spreadsheetml/2009/9/main" objectType="List" dx="22" fmlaLink="$H$51" fmlaRange="' Cal Phase 1'!$F$26:$F$38" sel="11" val="3"/>
</file>

<file path=xl/ctrlProps/ctrlProp3.xml><?xml version="1.0" encoding="utf-8"?>
<formControlPr xmlns="http://schemas.microsoft.com/office/spreadsheetml/2009/9/main" objectType="List" dx="22" fmlaLink="$G$69" fmlaRange="' Cal Phase 1'!$F$7:$F$22" sel="4"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xdr:col>
      <xdr:colOff>42333</xdr:colOff>
      <xdr:row>2</xdr:row>
      <xdr:rowOff>127000</xdr:rowOff>
    </xdr:from>
    <xdr:to>
      <xdr:col>16</xdr:col>
      <xdr:colOff>306917</xdr:colOff>
      <xdr:row>18</xdr:row>
      <xdr:rowOff>52917</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81000" y="1047750"/>
          <a:ext cx="9609667" cy="4942417"/>
          <a:chOff x="1" y="1475494"/>
          <a:chExt cx="9144000" cy="4441686"/>
        </a:xfrm>
      </xdr:grpSpPr>
      <xdr:pic>
        <xdr:nvPicPr>
          <xdr:cNvPr id="4" name="Picture 3" descr="acfa0beb-7c54-4c34-9da2-66448f13bd97635447468630173136.em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953000"/>
            <a:ext cx="3028950" cy="952500"/>
          </a:xfrm>
          <a:prstGeom prst="rect">
            <a:avLst/>
          </a:prstGeom>
          <a:solidFill>
            <a:schemeClr val="bg1"/>
          </a:solidFill>
          <a:ln>
            <a:noFill/>
          </a:ln>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1" y="1475494"/>
            <a:ext cx="9144000" cy="3675944"/>
          </a:xfrm>
          <a:prstGeom prst="rect">
            <a:avLst/>
          </a:prstGeom>
          <a:solidFill>
            <a:schemeClr val="bg1"/>
          </a:solidFill>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300507" y="5209294"/>
            <a:ext cx="7843494" cy="707886"/>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00" b="1"/>
              <a:t>Estimated number of adolescents (ages 10-19) living with HIV globally in 2013</a:t>
            </a:r>
          </a:p>
          <a:p>
            <a:r>
              <a:rPr lang="en-GB" sz="1000"/>
              <a:t>Note: The boundaries and the names shown and the designations used on this map does not imply official endorsement or acceptance by the United Nations</a:t>
            </a:r>
          </a:p>
          <a:p>
            <a:r>
              <a:rPr lang="en-GB" sz="1000"/>
              <a:t>Source: UNAIDS, 2013 HIV and AIDS estimates, July 2014.</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107156</xdr:colOff>
      <xdr:row>22</xdr:row>
      <xdr:rowOff>78582</xdr:rowOff>
    </xdr:from>
    <xdr:to>
      <xdr:col>1</xdr:col>
      <xdr:colOff>3512344</xdr:colOff>
      <xdr:row>30</xdr:row>
      <xdr:rowOff>273843</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252073</xdr:colOff>
      <xdr:row>32</xdr:row>
      <xdr:rowOff>185057</xdr:rowOff>
    </xdr:from>
    <xdr:to>
      <xdr:col>1</xdr:col>
      <xdr:colOff>3429000</xdr:colOff>
      <xdr:row>42</xdr:row>
      <xdr:rowOff>166687</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392907</xdr:colOff>
      <xdr:row>32</xdr:row>
      <xdr:rowOff>178593</xdr:rowOff>
    </xdr:from>
    <xdr:to>
      <xdr:col>12</xdr:col>
      <xdr:colOff>369095</xdr:colOff>
      <xdr:row>47</xdr:row>
      <xdr:rowOff>59531</xdr:rowOff>
    </xdr:to>
    <xdr:sp macro="" textlink="">
      <xdr:nvSpPr>
        <xdr:cNvPr id="42" name="Rectangle 41">
          <a:extLst>
            <a:ext uri="{FF2B5EF4-FFF2-40B4-BE49-F238E27FC236}">
              <a16:creationId xmlns:a16="http://schemas.microsoft.com/office/drawing/2014/main" id="{00000000-0008-0000-1300-00002A000000}"/>
            </a:ext>
          </a:extLst>
        </xdr:cNvPr>
        <xdr:cNvSpPr/>
      </xdr:nvSpPr>
      <xdr:spPr>
        <a:xfrm>
          <a:off x="392907" y="6929437"/>
          <a:ext cx="9882188" cy="2917032"/>
        </a:xfrm>
        <a:prstGeom prst="rect">
          <a:avLst/>
        </a:prstGeom>
        <a:solidFill>
          <a:schemeClr val="bg1">
            <a:lumMod val="85000"/>
          </a:schemeClr>
        </a:solidFill>
        <a:ln>
          <a:noFill/>
        </a:ln>
        <a:effectLst>
          <a:innerShdw blurRad="63500" dist="50800">
            <a:prstClr val="black">
              <a:alpha val="50000"/>
            </a:prstClr>
          </a:inn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404814</xdr:colOff>
      <xdr:row>64</xdr:row>
      <xdr:rowOff>71438</xdr:rowOff>
    </xdr:from>
    <xdr:to>
      <xdr:col>12</xdr:col>
      <xdr:colOff>345281</xdr:colOff>
      <xdr:row>78</xdr:row>
      <xdr:rowOff>142875</xdr:rowOff>
    </xdr:to>
    <xdr:sp macro="" textlink="">
      <xdr:nvSpPr>
        <xdr:cNvPr id="14" name="Rectangle 13">
          <a:extLst>
            <a:ext uri="{FF2B5EF4-FFF2-40B4-BE49-F238E27FC236}">
              <a16:creationId xmlns:a16="http://schemas.microsoft.com/office/drawing/2014/main" id="{00000000-0008-0000-1300-00000E000000}"/>
            </a:ext>
          </a:extLst>
        </xdr:cNvPr>
        <xdr:cNvSpPr/>
      </xdr:nvSpPr>
      <xdr:spPr>
        <a:xfrm>
          <a:off x="404814" y="12703969"/>
          <a:ext cx="9846467" cy="3238500"/>
        </a:xfrm>
        <a:prstGeom prst="rect">
          <a:avLst/>
        </a:prstGeom>
        <a:solidFill>
          <a:schemeClr val="bg1">
            <a:lumMod val="85000"/>
          </a:schemeClr>
        </a:solidFill>
        <a:ln>
          <a:noFill/>
        </a:ln>
        <a:scene3d>
          <a:camera prst="orthographicFront"/>
          <a:lightRig rig="threePt" dir="t"/>
        </a:scene3d>
        <a:sp3d contourW="44450">
          <a:bevelT w="63500" h="63500"/>
          <a:contourClr>
            <a:schemeClr val="bg1"/>
          </a:contourClr>
        </a:sp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381002</xdr:colOff>
      <xdr:row>48</xdr:row>
      <xdr:rowOff>71437</xdr:rowOff>
    </xdr:from>
    <xdr:to>
      <xdr:col>12</xdr:col>
      <xdr:colOff>357188</xdr:colOff>
      <xdr:row>62</xdr:row>
      <xdr:rowOff>180974</xdr:rowOff>
    </xdr:to>
    <xdr:sp macro="" textlink="">
      <xdr:nvSpPr>
        <xdr:cNvPr id="13" name="Rectangle 12">
          <a:extLst>
            <a:ext uri="{FF2B5EF4-FFF2-40B4-BE49-F238E27FC236}">
              <a16:creationId xmlns:a16="http://schemas.microsoft.com/office/drawing/2014/main" id="{00000000-0008-0000-1300-00000D000000}"/>
            </a:ext>
          </a:extLst>
        </xdr:cNvPr>
        <xdr:cNvSpPr/>
      </xdr:nvSpPr>
      <xdr:spPr>
        <a:xfrm>
          <a:off x="381002" y="10084593"/>
          <a:ext cx="9882186" cy="2002631"/>
        </a:xfrm>
        <a:prstGeom prst="rect">
          <a:avLst/>
        </a:prstGeom>
        <a:solidFill>
          <a:schemeClr val="bg1">
            <a:lumMod val="85000"/>
          </a:schemeClr>
        </a:solidFill>
        <a:ln>
          <a:noFill/>
        </a:ln>
        <a:effectLst>
          <a:innerShdw blurRad="63500" dist="50800">
            <a:prstClr val="black">
              <a:alpha val="50000"/>
            </a:prstClr>
          </a:inn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80964</xdr:colOff>
      <xdr:row>0</xdr:row>
      <xdr:rowOff>30955</xdr:rowOff>
    </xdr:from>
    <xdr:to>
      <xdr:col>13</xdr:col>
      <xdr:colOff>61914</xdr:colOff>
      <xdr:row>4</xdr:row>
      <xdr:rowOff>95249</xdr:rowOff>
    </xdr:to>
    <xdr:sp macro="" textlink="">
      <xdr:nvSpPr>
        <xdr:cNvPr id="3" name="Round Same Side Corner Rectangle 2">
          <a:extLst>
            <a:ext uri="{FF2B5EF4-FFF2-40B4-BE49-F238E27FC236}">
              <a16:creationId xmlns:a16="http://schemas.microsoft.com/office/drawing/2014/main" id="{00000000-0008-0000-1300-000003000000}"/>
            </a:ext>
          </a:extLst>
        </xdr:cNvPr>
        <xdr:cNvSpPr/>
      </xdr:nvSpPr>
      <xdr:spPr>
        <a:xfrm>
          <a:off x="80964" y="30955"/>
          <a:ext cx="10577513" cy="873919"/>
        </a:xfrm>
        <a:prstGeom prst="round2SameRect">
          <a:avLst/>
        </a:prstGeom>
        <a:effectLst>
          <a:outerShdw blurRad="57150" dist="19050" dir="5400000" algn="ctr" rotWithShape="0">
            <a:srgbClr val="000000">
              <a:alpha val="63000"/>
            </a:srgbClr>
          </a:outerShdw>
          <a:softEdge rad="63500"/>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endParaRPr lang="en-US" sz="1400" b="1"/>
        </a:p>
        <a:p>
          <a:pPr algn="ctr"/>
          <a:r>
            <a:rPr lang="en-US" sz="1800" b="1"/>
            <a:t>Programme Overview Dashboard</a:t>
          </a:r>
          <a:endParaRPr lang="en-US" sz="1400" b="1"/>
        </a:p>
      </xdr:txBody>
    </xdr:sp>
    <xdr:clientData/>
  </xdr:twoCellAnchor>
  <xdr:twoCellAnchor editAs="oneCell">
    <xdr:from>
      <xdr:col>7</xdr:col>
      <xdr:colOff>61912</xdr:colOff>
      <xdr:row>14</xdr:row>
      <xdr:rowOff>226219</xdr:rowOff>
    </xdr:from>
    <xdr:to>
      <xdr:col>12</xdr:col>
      <xdr:colOff>90488</xdr:colOff>
      <xdr:row>15</xdr:row>
      <xdr:rowOff>185738</xdr:rowOff>
    </xdr:to>
    <xdr:grpSp>
      <xdr:nvGrpSpPr>
        <xdr:cNvPr id="7" name="Group 6">
          <a:extLst>
            <a:ext uri="{FF2B5EF4-FFF2-40B4-BE49-F238E27FC236}">
              <a16:creationId xmlns:a16="http://schemas.microsoft.com/office/drawing/2014/main" id="{00000000-0008-0000-1300-000007000000}"/>
            </a:ext>
          </a:extLst>
        </xdr:cNvPr>
        <xdr:cNvGrpSpPr/>
      </xdr:nvGrpSpPr>
      <xdr:grpSpPr>
        <a:xfrm>
          <a:off x="6482883" y="3565572"/>
          <a:ext cx="3446370" cy="284490"/>
          <a:chOff x="7134224" y="3781425"/>
          <a:chExt cx="3362326" cy="276225"/>
        </a:xfrm>
      </xdr:grpSpPr>
      <xdr:sp macro="" textlink="">
        <xdr:nvSpPr>
          <xdr:cNvPr id="4" name="Rectangle 3">
            <a:extLst>
              <a:ext uri="{FF2B5EF4-FFF2-40B4-BE49-F238E27FC236}">
                <a16:creationId xmlns:a16="http://schemas.microsoft.com/office/drawing/2014/main" id="{00000000-0008-0000-1300-000004000000}"/>
              </a:ext>
            </a:extLst>
          </xdr:cNvPr>
          <xdr:cNvSpPr/>
        </xdr:nvSpPr>
        <xdr:spPr>
          <a:xfrm>
            <a:off x="7134224" y="3781425"/>
            <a:ext cx="3362326" cy="276225"/>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r>
              <a:rPr lang="en-US" sz="1100"/>
              <a:t>Click for</a:t>
            </a:r>
            <a:r>
              <a:rPr lang="en-US" sz="1100" baseline="0"/>
              <a:t> additional data</a:t>
            </a:r>
            <a:endParaRPr lang="en-US" sz="1100"/>
          </a:p>
        </xdr:txBody>
      </xdr:sp>
      <mc:AlternateContent xmlns:mc="http://schemas.openxmlformats.org/markup-compatibility/2006">
        <mc:Choice xmlns:a14="http://schemas.microsoft.com/office/drawing/2010/main" Requires="a14">
          <xdr:sp macro="" textlink="">
            <xdr:nvSpPr>
              <xdr:cNvPr id="11272" name="Scroll Bar 8" hidden="1">
                <a:extLst>
                  <a:ext uri="{63B3BB69-23CF-44E3-9099-C40C66FF867C}">
                    <a14:compatExt spid="_x0000_s11272"/>
                  </a:ext>
                  <a:ext uri="{FF2B5EF4-FFF2-40B4-BE49-F238E27FC236}">
                    <a16:creationId xmlns:a16="http://schemas.microsoft.com/office/drawing/2014/main" id="{00000000-0008-0000-1300-0000082C0000}"/>
                  </a:ext>
                </a:extLst>
              </xdr:cNvPr>
              <xdr:cNvSpPr/>
            </xdr:nvSpPr>
            <xdr:spPr bwMode="auto">
              <a:xfrm>
                <a:off x="8848725" y="3829050"/>
                <a:ext cx="1543050" cy="180975"/>
              </a:xfrm>
              <a:prstGeom prst="rect">
                <a:avLst/>
              </a:prstGeom>
              <a:noFill/>
              <a:ln w="9525">
                <a:miter lim="800000"/>
                <a:headEnd/>
                <a:tailEnd/>
              </a:ln>
            </xdr:spPr>
          </xdr:sp>
        </mc:Choice>
        <mc:Fallback/>
      </mc:AlternateContent>
    </xdr:grpSp>
    <xdr:clientData/>
  </xdr:twoCellAnchor>
  <xdr:twoCellAnchor editAs="oneCell">
    <xdr:from>
      <xdr:col>7</xdr:col>
      <xdr:colOff>64294</xdr:colOff>
      <xdr:row>6</xdr:row>
      <xdr:rowOff>2380</xdr:rowOff>
    </xdr:from>
    <xdr:to>
      <xdr:col>12</xdr:col>
      <xdr:colOff>95250</xdr:colOff>
      <xdr:row>14</xdr:row>
      <xdr:rowOff>214312</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142875</xdr:colOff>
      <xdr:row>6</xdr:row>
      <xdr:rowOff>-1</xdr:rowOff>
    </xdr:from>
    <xdr:to>
      <xdr:col>6</xdr:col>
      <xdr:colOff>625475</xdr:colOff>
      <xdr:row>15</xdr:row>
      <xdr:rowOff>202405</xdr:rowOff>
    </xdr:to>
    <xdr:graphicFrame macro="">
      <xdr:nvGraphicFramePr>
        <xdr:cNvPr id="16" name="Chart 15">
          <a:extLst>
            <a:ext uri="{FF2B5EF4-FFF2-40B4-BE49-F238E27FC236}">
              <a16:creationId xmlns:a16="http://schemas.microsoft.com/office/drawing/2014/main" id="{00000000-0008-0000-1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150018</xdr:colOff>
      <xdr:row>64</xdr:row>
      <xdr:rowOff>145257</xdr:rowOff>
    </xdr:from>
    <xdr:to>
      <xdr:col>12</xdr:col>
      <xdr:colOff>261937</xdr:colOff>
      <xdr:row>78</xdr:row>
      <xdr:rowOff>71439</xdr:rowOff>
    </xdr:to>
    <xdr:graphicFrame macro="">
      <xdr:nvGraphicFramePr>
        <xdr:cNvPr id="19" name="Chart 18">
          <a:extLst>
            <a:ext uri="{FF2B5EF4-FFF2-40B4-BE49-F238E27FC236}">
              <a16:creationId xmlns:a16="http://schemas.microsoft.com/office/drawing/2014/main" id="{00000000-0008-0000-1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471488</xdr:colOff>
      <xdr:row>64</xdr:row>
      <xdr:rowOff>161926</xdr:rowOff>
    </xdr:from>
    <xdr:to>
      <xdr:col>1</xdr:col>
      <xdr:colOff>1428750</xdr:colOff>
      <xdr:row>74</xdr:row>
      <xdr:rowOff>119062</xdr:rowOff>
    </xdr:to>
    <mc:AlternateContent xmlns:mc="http://schemas.openxmlformats.org/markup-compatibility/2006" xmlns:sle15="http://schemas.microsoft.com/office/drawing/2012/slicer">
      <mc:Choice Requires="sle15">
        <xdr:graphicFrame macro="">
          <xdr:nvGraphicFramePr>
            <xdr:cNvPr id="21" name="Area">
              <a:extLst>
                <a:ext uri="{FF2B5EF4-FFF2-40B4-BE49-F238E27FC236}">
                  <a16:creationId xmlns:a16="http://schemas.microsoft.com/office/drawing/2014/main" id="{00000000-0008-0000-1300-000015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471488" y="13806489"/>
              <a:ext cx="1552575" cy="211216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1493046</xdr:colOff>
      <xdr:row>64</xdr:row>
      <xdr:rowOff>157162</xdr:rowOff>
    </xdr:from>
    <xdr:to>
      <xdr:col>4</xdr:col>
      <xdr:colOff>95250</xdr:colOff>
      <xdr:row>78</xdr:row>
      <xdr:rowOff>59531</xdr:rowOff>
    </xdr:to>
    <mc:AlternateContent xmlns:mc="http://schemas.openxmlformats.org/markup-compatibility/2006" xmlns:sle15="http://schemas.microsoft.com/office/drawing/2012/slicer">
      <mc:Choice Requires="sle15">
        <xdr:graphicFrame macro="">
          <xdr:nvGraphicFramePr>
            <xdr:cNvPr id="22" name="Programme">
              <a:extLst>
                <a:ext uri="{FF2B5EF4-FFF2-40B4-BE49-F238E27FC236}">
                  <a16:creationId xmlns:a16="http://schemas.microsoft.com/office/drawing/2014/main" id="{00000000-0008-0000-1300-000016000000}"/>
                </a:ext>
              </a:extLst>
            </xdr:cNvPr>
            <xdr:cNvGraphicFramePr/>
          </xdr:nvGraphicFramePr>
          <xdr:xfrm>
            <a:off x="0" y="0"/>
            <a:ext cx="0" cy="0"/>
          </xdr:xfrm>
          <a:graphic>
            <a:graphicData uri="http://schemas.microsoft.com/office/drawing/2010/slicer">
              <sle:slicer xmlns:sle="http://schemas.microsoft.com/office/drawing/2010/slicer" name="Programme"/>
            </a:graphicData>
          </a:graphic>
        </xdr:graphicFrame>
      </mc:Choice>
      <mc:Fallback xmlns="">
        <xdr:sp macro="" textlink="">
          <xdr:nvSpPr>
            <xdr:cNvPr id="0" name=""/>
            <xdr:cNvSpPr>
              <a:spLocks noTextEdit="1"/>
            </xdr:cNvSpPr>
          </xdr:nvSpPr>
          <xdr:spPr>
            <a:xfrm>
              <a:off x="2088359" y="13801725"/>
              <a:ext cx="2388391" cy="306943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333375</xdr:colOff>
      <xdr:row>48</xdr:row>
      <xdr:rowOff>142876</xdr:rowOff>
    </xdr:from>
    <xdr:to>
      <xdr:col>12</xdr:col>
      <xdr:colOff>261937</xdr:colOff>
      <xdr:row>62</xdr:row>
      <xdr:rowOff>83344</xdr:rowOff>
    </xdr:to>
    <xdr:graphicFrame macro="">
      <xdr:nvGraphicFramePr>
        <xdr:cNvPr id="20" name="Chart 19">
          <a:extLst>
            <a:ext uri="{FF2B5EF4-FFF2-40B4-BE49-F238E27FC236}">
              <a16:creationId xmlns:a16="http://schemas.microsoft.com/office/drawing/2014/main" id="{00000000-0008-0000-1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466725</xdr:colOff>
          <xdr:row>57</xdr:row>
          <xdr:rowOff>57150</xdr:rowOff>
        </xdr:from>
        <xdr:to>
          <xdr:col>1</xdr:col>
          <xdr:colOff>1581150</xdr:colOff>
          <xdr:row>62</xdr:row>
          <xdr:rowOff>66675</xdr:rowOff>
        </xdr:to>
        <xdr:sp macro="" textlink="">
          <xdr:nvSpPr>
            <xdr:cNvPr id="11282" name="List Box 18" hidden="1">
              <a:extLst>
                <a:ext uri="{63B3BB69-23CF-44E3-9099-C40C66FF867C}">
                  <a14:compatExt spid="_x0000_s11282"/>
                </a:ext>
                <a:ext uri="{FF2B5EF4-FFF2-40B4-BE49-F238E27FC236}">
                  <a16:creationId xmlns:a16="http://schemas.microsoft.com/office/drawing/2014/main" id="{00000000-0008-0000-13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471488</xdr:colOff>
      <xdr:row>48</xdr:row>
      <xdr:rowOff>159544</xdr:rowOff>
    </xdr:from>
    <xdr:to>
      <xdr:col>1</xdr:col>
      <xdr:colOff>1590675</xdr:colOff>
      <xdr:row>57</xdr:row>
      <xdr:rowOff>23812</xdr:rowOff>
    </xdr:to>
    <mc:AlternateContent xmlns:mc="http://schemas.openxmlformats.org/markup-compatibility/2006" xmlns:sle15="http://schemas.microsoft.com/office/drawing/2012/slicer">
      <mc:Choice Requires="sle15">
        <xdr:graphicFrame macro="">
          <xdr:nvGraphicFramePr>
            <xdr:cNvPr id="28" name="Programmes">
              <a:extLst>
                <a:ext uri="{FF2B5EF4-FFF2-40B4-BE49-F238E27FC236}">
                  <a16:creationId xmlns:a16="http://schemas.microsoft.com/office/drawing/2014/main" id="{00000000-0008-0000-1300-00001C000000}"/>
                </a:ext>
              </a:extLst>
            </xdr:cNvPr>
            <xdr:cNvGraphicFramePr/>
          </xdr:nvGraphicFramePr>
          <xdr:xfrm>
            <a:off x="0" y="0"/>
            <a:ext cx="0" cy="0"/>
          </xdr:xfrm>
          <a:graphic>
            <a:graphicData uri="http://schemas.microsoft.com/office/drawing/2010/slicer">
              <sle:slicer xmlns:sle="http://schemas.microsoft.com/office/drawing/2010/slicer" name="Programmes"/>
            </a:graphicData>
          </a:graphic>
        </xdr:graphicFrame>
      </mc:Choice>
      <mc:Fallback xmlns="">
        <xdr:sp macro="" textlink="">
          <xdr:nvSpPr>
            <xdr:cNvPr id="0" name=""/>
            <xdr:cNvSpPr>
              <a:spLocks noTextEdit="1"/>
            </xdr:cNvSpPr>
          </xdr:nvSpPr>
          <xdr:spPr>
            <a:xfrm>
              <a:off x="471488" y="10494169"/>
              <a:ext cx="1714500" cy="175736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1633537</xdr:colOff>
      <xdr:row>48</xdr:row>
      <xdr:rowOff>154781</xdr:rowOff>
    </xdr:from>
    <xdr:to>
      <xdr:col>4</xdr:col>
      <xdr:colOff>280987</xdr:colOff>
      <xdr:row>62</xdr:row>
      <xdr:rowOff>83344</xdr:rowOff>
    </xdr:to>
    <mc:AlternateContent xmlns:mc="http://schemas.openxmlformats.org/markup-compatibility/2006" xmlns:sle15="http://schemas.microsoft.com/office/drawing/2012/slicer">
      <mc:Choice Requires="sle15">
        <xdr:graphicFrame macro="">
          <xdr:nvGraphicFramePr>
            <xdr:cNvPr id="29" name="Interventions">
              <a:extLst>
                <a:ext uri="{FF2B5EF4-FFF2-40B4-BE49-F238E27FC236}">
                  <a16:creationId xmlns:a16="http://schemas.microsoft.com/office/drawing/2014/main" id="{00000000-0008-0000-1300-00001D000000}"/>
                </a:ext>
              </a:extLst>
            </xdr:cNvPr>
            <xdr:cNvGraphicFramePr/>
          </xdr:nvGraphicFramePr>
          <xdr:xfrm>
            <a:off x="0" y="0"/>
            <a:ext cx="0" cy="0"/>
          </xdr:xfrm>
          <a:graphic>
            <a:graphicData uri="http://schemas.microsoft.com/office/drawing/2010/slicer">
              <sle:slicer xmlns:sle="http://schemas.microsoft.com/office/drawing/2010/slicer" name="Interventions"/>
            </a:graphicData>
          </a:graphic>
        </xdr:graphicFrame>
      </mc:Choice>
      <mc:Fallback xmlns="">
        <xdr:sp macro="" textlink="">
          <xdr:nvSpPr>
            <xdr:cNvPr id="0" name=""/>
            <xdr:cNvSpPr>
              <a:spLocks noTextEdit="1"/>
            </xdr:cNvSpPr>
          </xdr:nvSpPr>
          <xdr:spPr>
            <a:xfrm>
              <a:off x="2228850" y="10489406"/>
              <a:ext cx="2433637" cy="2833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0</xdr:col>
          <xdr:colOff>466725</xdr:colOff>
          <xdr:row>74</xdr:row>
          <xdr:rowOff>142875</xdr:rowOff>
        </xdr:from>
        <xdr:to>
          <xdr:col>1</xdr:col>
          <xdr:colOff>1419225</xdr:colOff>
          <xdr:row>78</xdr:row>
          <xdr:rowOff>47625</xdr:rowOff>
        </xdr:to>
        <xdr:sp macro="" textlink="">
          <xdr:nvSpPr>
            <xdr:cNvPr id="11283" name="List Box 19" hidden="1">
              <a:extLst>
                <a:ext uri="{63B3BB69-23CF-44E3-9099-C40C66FF867C}">
                  <a14:compatExt spid="_x0000_s11283"/>
                </a:ext>
                <a:ext uri="{FF2B5EF4-FFF2-40B4-BE49-F238E27FC236}">
                  <a16:creationId xmlns:a16="http://schemas.microsoft.com/office/drawing/2014/main" id="{00000000-0008-0000-13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452437</xdr:colOff>
      <xdr:row>33</xdr:row>
      <xdr:rowOff>35719</xdr:rowOff>
    </xdr:from>
    <xdr:to>
      <xdr:col>7</xdr:col>
      <xdr:colOff>71437</xdr:colOff>
      <xdr:row>46</xdr:row>
      <xdr:rowOff>190499</xdr:rowOff>
    </xdr:to>
    <xdr:graphicFrame macro="">
      <xdr:nvGraphicFramePr>
        <xdr:cNvPr id="39" name="Chart 38">
          <a:extLst>
            <a:ext uri="{FF2B5EF4-FFF2-40B4-BE49-F238E27FC236}">
              <a16:creationId xmlns:a16="http://schemas.microsoft.com/office/drawing/2014/main" id="{00000000-0008-0000-1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130968</xdr:colOff>
      <xdr:row>33</xdr:row>
      <xdr:rowOff>35717</xdr:rowOff>
    </xdr:from>
    <xdr:to>
      <xdr:col>12</xdr:col>
      <xdr:colOff>285749</xdr:colOff>
      <xdr:row>46</xdr:row>
      <xdr:rowOff>178592</xdr:rowOff>
    </xdr:to>
    <xdr:graphicFrame macro="">
      <xdr:nvGraphicFramePr>
        <xdr:cNvPr id="40" name="Chart 39">
          <a:extLst>
            <a:ext uri="{FF2B5EF4-FFF2-40B4-BE49-F238E27FC236}">
              <a16:creationId xmlns:a16="http://schemas.microsoft.com/office/drawing/2014/main" id="{00000000-0008-0000-1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404813</xdr:colOff>
      <xdr:row>16</xdr:row>
      <xdr:rowOff>188119</xdr:rowOff>
    </xdr:from>
    <xdr:to>
      <xdr:col>5</xdr:col>
      <xdr:colOff>238124</xdr:colOff>
      <xdr:row>31</xdr:row>
      <xdr:rowOff>178593</xdr:rowOff>
    </xdr:to>
    <xdr:graphicFrame macro="">
      <xdr:nvGraphicFramePr>
        <xdr:cNvPr id="6" name="Chart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285749</xdr:colOff>
      <xdr:row>16</xdr:row>
      <xdr:rowOff>190500</xdr:rowOff>
    </xdr:from>
    <xdr:to>
      <xdr:col>12</xdr:col>
      <xdr:colOff>357186</xdr:colOff>
      <xdr:row>31</xdr:row>
      <xdr:rowOff>180974</xdr:rowOff>
    </xdr:to>
    <xdr:graphicFrame macro="">
      <xdr:nvGraphicFramePr>
        <xdr:cNvPr id="25" name="Chart 24">
          <a:extLst>
            <a:ext uri="{FF2B5EF4-FFF2-40B4-BE49-F238E27FC236}">
              <a16:creationId xmlns:a16="http://schemas.microsoft.com/office/drawing/2014/main" id="{00000000-0008-0000-1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884463</xdr:colOff>
      <xdr:row>13</xdr:row>
      <xdr:rowOff>334541</xdr:rowOff>
    </xdr:from>
    <xdr:to>
      <xdr:col>0</xdr:col>
      <xdr:colOff>1175544</xdr:colOff>
      <xdr:row>15</xdr:row>
      <xdr:rowOff>503464</xdr:rowOff>
    </xdr:to>
    <xdr:sp macro="" textlink="">
      <xdr:nvSpPr>
        <xdr:cNvPr id="5" name="Bent Arrow 4">
          <a:extLst>
            <a:ext uri="{FF2B5EF4-FFF2-40B4-BE49-F238E27FC236}">
              <a16:creationId xmlns:a16="http://schemas.microsoft.com/office/drawing/2014/main" id="{00000000-0008-0000-1500-000005000000}"/>
            </a:ext>
          </a:extLst>
        </xdr:cNvPr>
        <xdr:cNvSpPr/>
      </xdr:nvSpPr>
      <xdr:spPr>
        <a:xfrm rot="10800000">
          <a:off x="884463" y="6906791"/>
          <a:ext cx="291081" cy="1892948"/>
        </a:xfrm>
        <a:prstGeom prst="bentArrow">
          <a:avLst>
            <a:gd name="adj1" fmla="val 35527"/>
            <a:gd name="adj2" fmla="val 50000"/>
            <a:gd name="adj3" fmla="val 30263"/>
            <a:gd name="adj4" fmla="val 43750"/>
          </a:avLst>
        </a:prstGeom>
        <a:solidFill>
          <a:schemeClr val="accent1">
            <a:alpha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857250</xdr:colOff>
      <xdr:row>13</xdr:row>
      <xdr:rowOff>361755</xdr:rowOff>
    </xdr:from>
    <xdr:to>
      <xdr:col>0</xdr:col>
      <xdr:colOff>1165400</xdr:colOff>
      <xdr:row>14</xdr:row>
      <xdr:rowOff>802822</xdr:rowOff>
    </xdr:to>
    <xdr:sp macro="" textlink="">
      <xdr:nvSpPr>
        <xdr:cNvPr id="6" name="Bent Arrow 5">
          <a:extLst>
            <a:ext uri="{FF2B5EF4-FFF2-40B4-BE49-F238E27FC236}">
              <a16:creationId xmlns:a16="http://schemas.microsoft.com/office/drawing/2014/main" id="{00000000-0008-0000-1500-000006000000}"/>
            </a:ext>
          </a:extLst>
        </xdr:cNvPr>
        <xdr:cNvSpPr/>
      </xdr:nvSpPr>
      <xdr:spPr>
        <a:xfrm rot="10800000">
          <a:off x="857250" y="6934005"/>
          <a:ext cx="308150" cy="1155442"/>
        </a:xfrm>
        <a:prstGeom prst="bentArrow">
          <a:avLst>
            <a:gd name="adj1" fmla="val 35527"/>
            <a:gd name="adj2" fmla="val 50000"/>
            <a:gd name="adj3" fmla="val 30263"/>
            <a:gd name="adj4" fmla="val 43750"/>
          </a:avLst>
        </a:prstGeom>
        <a:solidFill>
          <a:schemeClr val="accent1">
            <a:alpha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0</xdr:colOff>
      <xdr:row>16</xdr:row>
      <xdr:rowOff>0</xdr:rowOff>
    </xdr:from>
    <xdr:to>
      <xdr:col>7</xdr:col>
      <xdr:colOff>261204</xdr:colOff>
      <xdr:row>16</xdr:row>
      <xdr:rowOff>0</xdr:rowOff>
    </xdr:to>
    <xdr:sp macro="" textlink="">
      <xdr:nvSpPr>
        <xdr:cNvPr id="7" name="Down Arrow 6">
          <a:extLst>
            <a:ext uri="{FF2B5EF4-FFF2-40B4-BE49-F238E27FC236}">
              <a16:creationId xmlns:a16="http://schemas.microsoft.com/office/drawing/2014/main" id="{00000000-0008-0000-1500-000007000000}"/>
            </a:ext>
          </a:extLst>
        </xdr:cNvPr>
        <xdr:cNvSpPr/>
      </xdr:nvSpPr>
      <xdr:spPr>
        <a:xfrm rot="5400000">
          <a:off x="12470240" y="6408310"/>
          <a:ext cx="0" cy="4937979"/>
        </a:xfrm>
        <a:prstGeom prst="downArrow">
          <a:avLst>
            <a:gd name="adj1" fmla="val 50000"/>
            <a:gd name="adj2" fmla="val 26250"/>
          </a:avLst>
        </a:prstGeom>
        <a:solidFill>
          <a:schemeClr val="accent1">
            <a:alpha val="2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1276352</xdr:colOff>
      <xdr:row>0</xdr:row>
      <xdr:rowOff>0</xdr:rowOff>
    </xdr:from>
    <xdr:ext cx="4748891" cy="770663"/>
    <xdr:sp macro="" textlink="">
      <xdr:nvSpPr>
        <xdr:cNvPr id="8" name="Rectangle 7">
          <a:extLst>
            <a:ext uri="{FF2B5EF4-FFF2-40B4-BE49-F238E27FC236}">
              <a16:creationId xmlns:a16="http://schemas.microsoft.com/office/drawing/2014/main" id="{00000000-0008-0000-1500-000008000000}"/>
            </a:ext>
          </a:extLst>
        </xdr:cNvPr>
        <xdr:cNvSpPr/>
      </xdr:nvSpPr>
      <xdr:spPr>
        <a:xfrm>
          <a:off x="4076702" y="0"/>
          <a:ext cx="4748891" cy="770663"/>
        </a:xfrm>
        <a:prstGeom prst="rect">
          <a:avLst/>
        </a:prstGeom>
        <a:noFill/>
      </xdr:spPr>
      <xdr:txBody>
        <a:bodyPr wrap="square" lIns="91440" tIns="45720" rIns="91440" bIns="45720">
          <a:noAutofit/>
        </a:bodyPr>
        <a:lstStyle/>
        <a:p>
          <a:pPr algn="ctr"/>
          <a:r>
            <a:rPr lang="en-US" sz="4000" b="1" cap="none" spc="0">
              <a:ln w="6600">
                <a:noFill/>
                <a:prstDash val="solid"/>
              </a:ln>
              <a:solidFill>
                <a:schemeClr val="accent2">
                  <a:lumMod val="60000"/>
                  <a:lumOff val="40000"/>
                </a:schemeClr>
              </a:solidFill>
              <a:effectLst>
                <a:outerShdw dist="38100" dir="2700000" algn="tl" rotWithShape="0">
                  <a:schemeClr val="accent2"/>
                </a:outerShdw>
              </a:effectLst>
            </a:rPr>
            <a:t>S    U    P    P    L    Y</a:t>
          </a:r>
        </a:p>
      </xdr:txBody>
    </xdr:sp>
    <xdr:clientData/>
  </xdr:oneCellAnchor>
  <xdr:oneCellAnchor>
    <xdr:from>
      <xdr:col>5</xdr:col>
      <xdr:colOff>612322</xdr:colOff>
      <xdr:row>0</xdr:row>
      <xdr:rowOff>66675</xdr:rowOff>
    </xdr:from>
    <xdr:ext cx="6245677" cy="770663"/>
    <xdr:sp macro="" textlink="">
      <xdr:nvSpPr>
        <xdr:cNvPr id="9" name="Rectangle 8">
          <a:extLst>
            <a:ext uri="{FF2B5EF4-FFF2-40B4-BE49-F238E27FC236}">
              <a16:creationId xmlns:a16="http://schemas.microsoft.com/office/drawing/2014/main" id="{00000000-0008-0000-1500-000009000000}"/>
            </a:ext>
          </a:extLst>
        </xdr:cNvPr>
        <xdr:cNvSpPr/>
      </xdr:nvSpPr>
      <xdr:spPr>
        <a:xfrm>
          <a:off x="10613572" y="66675"/>
          <a:ext cx="6245677" cy="770663"/>
        </a:xfrm>
        <a:prstGeom prst="rect">
          <a:avLst/>
        </a:prstGeom>
        <a:noFill/>
      </xdr:spPr>
      <xdr:txBody>
        <a:bodyPr wrap="square" lIns="91440" tIns="45720" rIns="91440" bIns="45720">
          <a:noAutofit/>
        </a:bodyPr>
        <a:lstStyle/>
        <a:p>
          <a:pPr algn="ctr"/>
          <a:r>
            <a:rPr lang="en-US" sz="4000" b="1" cap="none" spc="0">
              <a:ln w="6600">
                <a:noFill/>
                <a:prstDash val="solid"/>
              </a:ln>
              <a:solidFill>
                <a:srgbClr val="7030A0"/>
              </a:solidFill>
              <a:effectLst>
                <a:outerShdw dist="38100" dir="2700000" algn="tl" rotWithShape="0">
                  <a:schemeClr val="accent2"/>
                </a:outerShdw>
              </a:effectLst>
            </a:rPr>
            <a:t>D    E    M    A    N    D</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10</xdr:col>
      <xdr:colOff>314325</xdr:colOff>
      <xdr:row>14</xdr:row>
      <xdr:rowOff>142875</xdr:rowOff>
    </xdr:from>
    <xdr:to>
      <xdr:col>24</xdr:col>
      <xdr:colOff>19050</xdr:colOff>
      <xdr:row>48</xdr:row>
      <xdr:rowOff>171450</xdr:rowOff>
    </xdr:to>
    <xdr:grpSp>
      <xdr:nvGrpSpPr>
        <xdr:cNvPr id="2" name="Group 3">
          <a:extLst>
            <a:ext uri="{FF2B5EF4-FFF2-40B4-BE49-F238E27FC236}">
              <a16:creationId xmlns:a16="http://schemas.microsoft.com/office/drawing/2014/main" id="{00000000-0008-0000-1700-000002000000}"/>
            </a:ext>
          </a:extLst>
        </xdr:cNvPr>
        <xdr:cNvGrpSpPr>
          <a:grpSpLocks noChangeAspect="1"/>
        </xdr:cNvGrpSpPr>
      </xdr:nvGrpSpPr>
      <xdr:grpSpPr bwMode="auto">
        <a:xfrm>
          <a:off x="7115175" y="3562350"/>
          <a:ext cx="6772275" cy="6515100"/>
          <a:chOff x="122" y="69"/>
          <a:chExt cx="824" cy="512"/>
        </a:xfrm>
      </xdr:grpSpPr>
      <xdr:sp macro="" textlink="">
        <xdr:nvSpPr>
          <xdr:cNvPr id="3" name="AutoShape 2">
            <a:extLst>
              <a:ext uri="{FF2B5EF4-FFF2-40B4-BE49-F238E27FC236}">
                <a16:creationId xmlns:a16="http://schemas.microsoft.com/office/drawing/2014/main" id="{00000000-0008-0000-1700-000003000000}"/>
              </a:ext>
            </a:extLst>
          </xdr:cNvPr>
          <xdr:cNvSpPr>
            <a:spLocks noChangeAspect="1" noChangeArrowheads="1" noTextEdit="1"/>
          </xdr:cNvSpPr>
        </xdr:nvSpPr>
        <xdr:spPr bwMode="auto">
          <a:xfrm>
            <a:off x="164" y="99"/>
            <a:ext cx="782" cy="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4" name="Group 204">
            <a:extLst>
              <a:ext uri="{FF2B5EF4-FFF2-40B4-BE49-F238E27FC236}">
                <a16:creationId xmlns:a16="http://schemas.microsoft.com/office/drawing/2014/main" id="{00000000-0008-0000-1700-000004000000}"/>
              </a:ext>
            </a:extLst>
          </xdr:cNvPr>
          <xdr:cNvGrpSpPr>
            <a:grpSpLocks/>
          </xdr:cNvGrpSpPr>
        </xdr:nvGrpSpPr>
        <xdr:grpSpPr bwMode="auto">
          <a:xfrm>
            <a:off x="122" y="69"/>
            <a:ext cx="779" cy="347"/>
            <a:chOff x="122" y="69"/>
            <a:chExt cx="779" cy="347"/>
          </a:xfrm>
        </xdr:grpSpPr>
        <xdr:sp macro="" textlink="">
          <xdr:nvSpPr>
            <xdr:cNvPr id="77" name="Rectangle 4">
              <a:extLst>
                <a:ext uri="{FF2B5EF4-FFF2-40B4-BE49-F238E27FC236}">
                  <a16:creationId xmlns:a16="http://schemas.microsoft.com/office/drawing/2014/main" id="{00000000-0008-0000-1700-00004D000000}"/>
                </a:ext>
              </a:extLst>
            </xdr:cNvPr>
            <xdr:cNvSpPr>
              <a:spLocks noChangeArrowheads="1"/>
            </xdr:cNvSpPr>
          </xdr:nvSpPr>
          <xdr:spPr bwMode="auto">
            <a:xfrm>
              <a:off x="306" y="69"/>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New HIV Infections</a:t>
              </a:r>
            </a:p>
          </xdr:txBody>
        </xdr:sp>
        <xdr:sp macro="" textlink="">
          <xdr:nvSpPr>
            <xdr:cNvPr id="78" name="Rectangle 5">
              <a:extLst>
                <a:ext uri="{FF2B5EF4-FFF2-40B4-BE49-F238E27FC236}">
                  <a16:creationId xmlns:a16="http://schemas.microsoft.com/office/drawing/2014/main" id="{00000000-0008-0000-1700-00004E000000}"/>
                </a:ext>
              </a:extLst>
            </xdr:cNvPr>
            <xdr:cNvSpPr>
              <a:spLocks noChangeArrowheads="1"/>
            </xdr:cNvSpPr>
          </xdr:nvSpPr>
          <xdr:spPr bwMode="auto">
            <a:xfrm>
              <a:off x="518" y="69"/>
              <a:ext cx="11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AIDS-related deaths</a:t>
              </a:r>
            </a:p>
          </xdr:txBody>
        </xdr:sp>
        <xdr:sp macro="" textlink="">
          <xdr:nvSpPr>
            <xdr:cNvPr id="79" name="Rectangle 6">
              <a:extLst>
                <a:ext uri="{FF2B5EF4-FFF2-40B4-BE49-F238E27FC236}">
                  <a16:creationId xmlns:a16="http://schemas.microsoft.com/office/drawing/2014/main" id="{00000000-0008-0000-1700-00004F000000}"/>
                </a:ext>
              </a:extLst>
            </xdr:cNvPr>
            <xdr:cNvSpPr>
              <a:spLocks noChangeArrowheads="1"/>
            </xdr:cNvSpPr>
          </xdr:nvSpPr>
          <xdr:spPr bwMode="auto">
            <a:xfrm>
              <a:off x="745" y="69"/>
              <a:ext cx="8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Number on ART</a:t>
              </a:r>
            </a:p>
          </xdr:txBody>
        </xdr:sp>
        <xdr:sp macro="" textlink="">
          <xdr:nvSpPr>
            <xdr:cNvPr id="80" name="Rectangle 7">
              <a:extLst>
                <a:ext uri="{FF2B5EF4-FFF2-40B4-BE49-F238E27FC236}">
                  <a16:creationId xmlns:a16="http://schemas.microsoft.com/office/drawing/2014/main" id="{00000000-0008-0000-1700-000050000000}"/>
                </a:ext>
              </a:extLst>
            </xdr:cNvPr>
            <xdr:cNvSpPr>
              <a:spLocks noChangeArrowheads="1"/>
            </xdr:cNvSpPr>
          </xdr:nvSpPr>
          <xdr:spPr bwMode="auto">
            <a:xfrm>
              <a:off x="331"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2010</a:t>
              </a:r>
            </a:p>
          </xdr:txBody>
        </xdr:sp>
        <xdr:sp macro="" textlink="">
          <xdr:nvSpPr>
            <xdr:cNvPr id="81" name="Rectangle 8">
              <a:extLst>
                <a:ext uri="{FF2B5EF4-FFF2-40B4-BE49-F238E27FC236}">
                  <a16:creationId xmlns:a16="http://schemas.microsoft.com/office/drawing/2014/main" id="{00000000-0008-0000-1700-000051000000}"/>
                </a:ext>
              </a:extLst>
            </xdr:cNvPr>
            <xdr:cNvSpPr>
              <a:spLocks noChangeArrowheads="1"/>
            </xdr:cNvSpPr>
          </xdr:nvSpPr>
          <xdr:spPr bwMode="auto">
            <a:xfrm>
              <a:off x="384"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2020</a:t>
              </a:r>
            </a:p>
          </xdr:txBody>
        </xdr:sp>
        <xdr:sp macro="" textlink="">
          <xdr:nvSpPr>
            <xdr:cNvPr id="82" name="Rectangle 9">
              <a:extLst>
                <a:ext uri="{FF2B5EF4-FFF2-40B4-BE49-F238E27FC236}">
                  <a16:creationId xmlns:a16="http://schemas.microsoft.com/office/drawing/2014/main" id="{00000000-0008-0000-1700-000052000000}"/>
                </a:ext>
              </a:extLst>
            </xdr:cNvPr>
            <xdr:cNvSpPr>
              <a:spLocks noChangeArrowheads="1"/>
            </xdr:cNvSpPr>
          </xdr:nvSpPr>
          <xdr:spPr bwMode="auto">
            <a:xfrm>
              <a:off x="437"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2030</a:t>
              </a:r>
            </a:p>
          </xdr:txBody>
        </xdr:sp>
        <xdr:sp macro="" textlink="">
          <xdr:nvSpPr>
            <xdr:cNvPr id="83" name="Rectangle 10">
              <a:extLst>
                <a:ext uri="{FF2B5EF4-FFF2-40B4-BE49-F238E27FC236}">
                  <a16:creationId xmlns:a16="http://schemas.microsoft.com/office/drawing/2014/main" id="{00000000-0008-0000-1700-000053000000}"/>
                </a:ext>
              </a:extLst>
            </xdr:cNvPr>
            <xdr:cNvSpPr>
              <a:spLocks noChangeArrowheads="1"/>
            </xdr:cNvSpPr>
          </xdr:nvSpPr>
          <xdr:spPr bwMode="auto">
            <a:xfrm>
              <a:off x="558"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2010</a:t>
              </a:r>
            </a:p>
          </xdr:txBody>
        </xdr:sp>
        <xdr:sp macro="" textlink="">
          <xdr:nvSpPr>
            <xdr:cNvPr id="84" name="Rectangle 11">
              <a:extLst>
                <a:ext uri="{FF2B5EF4-FFF2-40B4-BE49-F238E27FC236}">
                  <a16:creationId xmlns:a16="http://schemas.microsoft.com/office/drawing/2014/main" id="{00000000-0008-0000-1700-000054000000}"/>
                </a:ext>
              </a:extLst>
            </xdr:cNvPr>
            <xdr:cNvSpPr>
              <a:spLocks noChangeArrowheads="1"/>
            </xdr:cNvSpPr>
          </xdr:nvSpPr>
          <xdr:spPr bwMode="auto">
            <a:xfrm>
              <a:off x="611"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2020</a:t>
              </a:r>
            </a:p>
          </xdr:txBody>
        </xdr:sp>
        <xdr:sp macro="" textlink="">
          <xdr:nvSpPr>
            <xdr:cNvPr id="85" name="Rectangle 12">
              <a:extLst>
                <a:ext uri="{FF2B5EF4-FFF2-40B4-BE49-F238E27FC236}">
                  <a16:creationId xmlns:a16="http://schemas.microsoft.com/office/drawing/2014/main" id="{00000000-0008-0000-1700-000055000000}"/>
                </a:ext>
              </a:extLst>
            </xdr:cNvPr>
            <xdr:cNvSpPr>
              <a:spLocks noChangeArrowheads="1"/>
            </xdr:cNvSpPr>
          </xdr:nvSpPr>
          <xdr:spPr bwMode="auto">
            <a:xfrm>
              <a:off x="664"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2030</a:t>
              </a:r>
            </a:p>
          </xdr:txBody>
        </xdr:sp>
        <xdr:sp macro="" textlink="">
          <xdr:nvSpPr>
            <xdr:cNvPr id="86" name="Rectangle 13">
              <a:extLst>
                <a:ext uri="{FF2B5EF4-FFF2-40B4-BE49-F238E27FC236}">
                  <a16:creationId xmlns:a16="http://schemas.microsoft.com/office/drawing/2014/main" id="{00000000-0008-0000-1700-000056000000}"/>
                </a:ext>
              </a:extLst>
            </xdr:cNvPr>
            <xdr:cNvSpPr>
              <a:spLocks noChangeArrowheads="1"/>
            </xdr:cNvSpPr>
          </xdr:nvSpPr>
          <xdr:spPr bwMode="auto">
            <a:xfrm>
              <a:off x="770"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2010</a:t>
              </a:r>
            </a:p>
          </xdr:txBody>
        </xdr:sp>
        <xdr:sp macro="" textlink="">
          <xdr:nvSpPr>
            <xdr:cNvPr id="87" name="Rectangle 14">
              <a:extLst>
                <a:ext uri="{FF2B5EF4-FFF2-40B4-BE49-F238E27FC236}">
                  <a16:creationId xmlns:a16="http://schemas.microsoft.com/office/drawing/2014/main" id="{00000000-0008-0000-1700-000057000000}"/>
                </a:ext>
              </a:extLst>
            </xdr:cNvPr>
            <xdr:cNvSpPr>
              <a:spLocks noChangeArrowheads="1"/>
            </xdr:cNvSpPr>
          </xdr:nvSpPr>
          <xdr:spPr bwMode="auto">
            <a:xfrm>
              <a:off x="823"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2020</a:t>
              </a:r>
            </a:p>
          </xdr:txBody>
        </xdr:sp>
        <xdr:sp macro="" textlink="">
          <xdr:nvSpPr>
            <xdr:cNvPr id="88" name="Rectangle 15">
              <a:extLst>
                <a:ext uri="{FF2B5EF4-FFF2-40B4-BE49-F238E27FC236}">
                  <a16:creationId xmlns:a16="http://schemas.microsoft.com/office/drawing/2014/main" id="{00000000-0008-0000-1700-000058000000}"/>
                </a:ext>
              </a:extLst>
            </xdr:cNvPr>
            <xdr:cNvSpPr>
              <a:spLocks noChangeArrowheads="1"/>
            </xdr:cNvSpPr>
          </xdr:nvSpPr>
          <xdr:spPr bwMode="auto">
            <a:xfrm>
              <a:off x="876" y="85"/>
              <a:ext cx="2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2030</a:t>
              </a:r>
            </a:p>
          </xdr:txBody>
        </xdr:sp>
        <xdr:sp macro="" textlink="">
          <xdr:nvSpPr>
            <xdr:cNvPr id="89" name="Rectangle 16">
              <a:extLst>
                <a:ext uri="{FF2B5EF4-FFF2-40B4-BE49-F238E27FC236}">
                  <a16:creationId xmlns:a16="http://schemas.microsoft.com/office/drawing/2014/main" id="{00000000-0008-0000-1700-000059000000}"/>
                </a:ext>
              </a:extLst>
            </xdr:cNvPr>
            <xdr:cNvSpPr>
              <a:spLocks noChangeArrowheads="1"/>
            </xdr:cNvSpPr>
          </xdr:nvSpPr>
          <xdr:spPr bwMode="auto">
            <a:xfrm>
              <a:off x="122" y="102"/>
              <a:ext cx="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Botswana</a:t>
              </a:r>
            </a:p>
          </xdr:txBody>
        </xdr:sp>
        <xdr:sp macro="" textlink="">
          <xdr:nvSpPr>
            <xdr:cNvPr id="90" name="Rectangle 17">
              <a:extLst>
                <a:ext uri="{FF2B5EF4-FFF2-40B4-BE49-F238E27FC236}">
                  <a16:creationId xmlns:a16="http://schemas.microsoft.com/office/drawing/2014/main" id="{00000000-0008-0000-1700-00005A000000}"/>
                </a:ext>
              </a:extLst>
            </xdr:cNvPr>
            <xdr:cNvSpPr>
              <a:spLocks noChangeArrowheads="1"/>
            </xdr:cNvSpPr>
          </xdr:nvSpPr>
          <xdr:spPr bwMode="auto">
            <a:xfrm>
              <a:off x="328" y="10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1,159</a:t>
              </a:r>
            </a:p>
          </xdr:txBody>
        </xdr:sp>
        <xdr:sp macro="" textlink="">
          <xdr:nvSpPr>
            <xdr:cNvPr id="91" name="Rectangle 18">
              <a:extLst>
                <a:ext uri="{FF2B5EF4-FFF2-40B4-BE49-F238E27FC236}">
                  <a16:creationId xmlns:a16="http://schemas.microsoft.com/office/drawing/2014/main" id="{00000000-0008-0000-1700-00005B000000}"/>
                </a:ext>
              </a:extLst>
            </xdr:cNvPr>
            <xdr:cNvSpPr>
              <a:spLocks noChangeArrowheads="1"/>
            </xdr:cNvSpPr>
          </xdr:nvSpPr>
          <xdr:spPr bwMode="auto">
            <a:xfrm>
              <a:off x="390" y="10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383</a:t>
              </a:r>
            </a:p>
          </xdr:txBody>
        </xdr:sp>
        <xdr:sp macro="" textlink="">
          <xdr:nvSpPr>
            <xdr:cNvPr id="92" name="Rectangle 19">
              <a:extLst>
                <a:ext uri="{FF2B5EF4-FFF2-40B4-BE49-F238E27FC236}">
                  <a16:creationId xmlns:a16="http://schemas.microsoft.com/office/drawing/2014/main" id="{00000000-0008-0000-1700-00005C000000}"/>
                </a:ext>
              </a:extLst>
            </xdr:cNvPr>
            <xdr:cNvSpPr>
              <a:spLocks noChangeArrowheads="1"/>
            </xdr:cNvSpPr>
          </xdr:nvSpPr>
          <xdr:spPr bwMode="auto">
            <a:xfrm>
              <a:off x="443" y="10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270</a:t>
              </a:r>
            </a:p>
          </xdr:txBody>
        </xdr:sp>
        <xdr:sp macro="" textlink="">
          <xdr:nvSpPr>
            <xdr:cNvPr id="93" name="Rectangle 20">
              <a:extLst>
                <a:ext uri="{FF2B5EF4-FFF2-40B4-BE49-F238E27FC236}">
                  <a16:creationId xmlns:a16="http://schemas.microsoft.com/office/drawing/2014/main" id="{00000000-0008-0000-1700-00005D000000}"/>
                </a:ext>
              </a:extLst>
            </xdr:cNvPr>
            <xdr:cNvSpPr>
              <a:spLocks noChangeArrowheads="1"/>
            </xdr:cNvSpPr>
          </xdr:nvSpPr>
          <xdr:spPr bwMode="auto">
            <a:xfrm>
              <a:off x="564" y="10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343</a:t>
              </a:r>
            </a:p>
          </xdr:txBody>
        </xdr:sp>
        <xdr:sp macro="" textlink="">
          <xdr:nvSpPr>
            <xdr:cNvPr id="94" name="Rectangle 21">
              <a:extLst>
                <a:ext uri="{FF2B5EF4-FFF2-40B4-BE49-F238E27FC236}">
                  <a16:creationId xmlns:a16="http://schemas.microsoft.com/office/drawing/2014/main" id="{00000000-0008-0000-1700-00005E000000}"/>
                </a:ext>
              </a:extLst>
            </xdr:cNvPr>
            <xdr:cNvSpPr>
              <a:spLocks noChangeArrowheads="1"/>
            </xdr:cNvSpPr>
          </xdr:nvSpPr>
          <xdr:spPr bwMode="auto">
            <a:xfrm>
              <a:off x="617" y="10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172</a:t>
              </a:r>
            </a:p>
          </xdr:txBody>
        </xdr:sp>
        <xdr:sp macro="" textlink="">
          <xdr:nvSpPr>
            <xdr:cNvPr id="95" name="Rectangle 22">
              <a:extLst>
                <a:ext uri="{FF2B5EF4-FFF2-40B4-BE49-F238E27FC236}">
                  <a16:creationId xmlns:a16="http://schemas.microsoft.com/office/drawing/2014/main" id="{00000000-0008-0000-1700-00005F000000}"/>
                </a:ext>
              </a:extLst>
            </xdr:cNvPr>
            <xdr:cNvSpPr>
              <a:spLocks noChangeArrowheads="1"/>
            </xdr:cNvSpPr>
          </xdr:nvSpPr>
          <xdr:spPr bwMode="auto">
            <a:xfrm>
              <a:off x="676" y="102"/>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39</a:t>
              </a:r>
            </a:p>
          </xdr:txBody>
        </xdr:sp>
        <xdr:sp macro="" textlink="">
          <xdr:nvSpPr>
            <xdr:cNvPr id="96" name="Rectangle 23">
              <a:extLst>
                <a:ext uri="{FF2B5EF4-FFF2-40B4-BE49-F238E27FC236}">
                  <a16:creationId xmlns:a16="http://schemas.microsoft.com/office/drawing/2014/main" id="{00000000-0008-0000-1700-000060000000}"/>
                </a:ext>
              </a:extLst>
            </xdr:cNvPr>
            <xdr:cNvSpPr>
              <a:spLocks noChangeArrowheads="1"/>
            </xdr:cNvSpPr>
          </xdr:nvSpPr>
          <xdr:spPr bwMode="auto">
            <a:xfrm>
              <a:off x="767" y="10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1,413</a:t>
              </a:r>
            </a:p>
          </xdr:txBody>
        </xdr:sp>
        <xdr:sp macro="" textlink="">
          <xdr:nvSpPr>
            <xdr:cNvPr id="97" name="Rectangle 24">
              <a:extLst>
                <a:ext uri="{FF2B5EF4-FFF2-40B4-BE49-F238E27FC236}">
                  <a16:creationId xmlns:a16="http://schemas.microsoft.com/office/drawing/2014/main" id="{00000000-0008-0000-1700-000061000000}"/>
                </a:ext>
              </a:extLst>
            </xdr:cNvPr>
            <xdr:cNvSpPr>
              <a:spLocks noChangeArrowheads="1"/>
            </xdr:cNvSpPr>
          </xdr:nvSpPr>
          <xdr:spPr bwMode="auto">
            <a:xfrm>
              <a:off x="814" y="102"/>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11,207</a:t>
              </a:r>
            </a:p>
          </xdr:txBody>
        </xdr:sp>
        <xdr:sp macro="" textlink="">
          <xdr:nvSpPr>
            <xdr:cNvPr id="98" name="Rectangle 25">
              <a:extLst>
                <a:ext uri="{FF2B5EF4-FFF2-40B4-BE49-F238E27FC236}">
                  <a16:creationId xmlns:a16="http://schemas.microsoft.com/office/drawing/2014/main" id="{00000000-0008-0000-1700-000062000000}"/>
                </a:ext>
              </a:extLst>
            </xdr:cNvPr>
            <xdr:cNvSpPr>
              <a:spLocks noChangeArrowheads="1"/>
            </xdr:cNvSpPr>
          </xdr:nvSpPr>
          <xdr:spPr bwMode="auto">
            <a:xfrm>
              <a:off x="873" y="10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3,530</a:t>
              </a:r>
            </a:p>
          </xdr:txBody>
        </xdr:sp>
        <xdr:sp macro="" textlink="">
          <xdr:nvSpPr>
            <xdr:cNvPr id="99" name="Rectangle 26">
              <a:extLst>
                <a:ext uri="{FF2B5EF4-FFF2-40B4-BE49-F238E27FC236}">
                  <a16:creationId xmlns:a16="http://schemas.microsoft.com/office/drawing/2014/main" id="{00000000-0008-0000-1700-000063000000}"/>
                </a:ext>
              </a:extLst>
            </xdr:cNvPr>
            <xdr:cNvSpPr>
              <a:spLocks noChangeArrowheads="1"/>
            </xdr:cNvSpPr>
          </xdr:nvSpPr>
          <xdr:spPr bwMode="auto">
            <a:xfrm>
              <a:off x="122" y="118"/>
              <a:ext cx="3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Brazil</a:t>
              </a:r>
            </a:p>
          </xdr:txBody>
        </xdr:sp>
        <xdr:sp macro="" textlink="">
          <xdr:nvSpPr>
            <xdr:cNvPr id="100" name="Rectangle 27">
              <a:extLst>
                <a:ext uri="{FF2B5EF4-FFF2-40B4-BE49-F238E27FC236}">
                  <a16:creationId xmlns:a16="http://schemas.microsoft.com/office/drawing/2014/main" id="{00000000-0008-0000-1700-000064000000}"/>
                </a:ext>
              </a:extLst>
            </xdr:cNvPr>
            <xdr:cNvSpPr>
              <a:spLocks noChangeArrowheads="1"/>
            </xdr:cNvSpPr>
          </xdr:nvSpPr>
          <xdr:spPr bwMode="auto">
            <a:xfrm>
              <a:off x="328" y="1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7,717</a:t>
              </a:r>
            </a:p>
          </xdr:txBody>
        </xdr:sp>
        <xdr:sp macro="" textlink="">
          <xdr:nvSpPr>
            <xdr:cNvPr id="101" name="Rectangle 28">
              <a:extLst>
                <a:ext uri="{FF2B5EF4-FFF2-40B4-BE49-F238E27FC236}">
                  <a16:creationId xmlns:a16="http://schemas.microsoft.com/office/drawing/2014/main" id="{00000000-0008-0000-1700-000065000000}"/>
                </a:ext>
              </a:extLst>
            </xdr:cNvPr>
            <xdr:cNvSpPr>
              <a:spLocks noChangeArrowheads="1"/>
            </xdr:cNvSpPr>
          </xdr:nvSpPr>
          <xdr:spPr bwMode="auto">
            <a:xfrm>
              <a:off x="390" y="118"/>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957</a:t>
              </a:r>
            </a:p>
          </xdr:txBody>
        </xdr:sp>
        <xdr:sp macro="" textlink="">
          <xdr:nvSpPr>
            <xdr:cNvPr id="102" name="Rectangle 29">
              <a:extLst>
                <a:ext uri="{FF2B5EF4-FFF2-40B4-BE49-F238E27FC236}">
                  <a16:creationId xmlns:a16="http://schemas.microsoft.com/office/drawing/2014/main" id="{00000000-0008-0000-1700-000066000000}"/>
                </a:ext>
              </a:extLst>
            </xdr:cNvPr>
            <xdr:cNvSpPr>
              <a:spLocks noChangeArrowheads="1"/>
            </xdr:cNvSpPr>
          </xdr:nvSpPr>
          <xdr:spPr bwMode="auto">
            <a:xfrm>
              <a:off x="434" y="1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1,301</a:t>
              </a:r>
            </a:p>
          </xdr:txBody>
        </xdr:sp>
        <xdr:sp macro="" textlink="">
          <xdr:nvSpPr>
            <xdr:cNvPr id="103" name="Rectangle 30">
              <a:extLst>
                <a:ext uri="{FF2B5EF4-FFF2-40B4-BE49-F238E27FC236}">
                  <a16:creationId xmlns:a16="http://schemas.microsoft.com/office/drawing/2014/main" id="{00000000-0008-0000-1700-000067000000}"/>
                </a:ext>
              </a:extLst>
            </xdr:cNvPr>
            <xdr:cNvSpPr>
              <a:spLocks noChangeArrowheads="1"/>
            </xdr:cNvSpPr>
          </xdr:nvSpPr>
          <xdr:spPr bwMode="auto">
            <a:xfrm>
              <a:off x="564" y="118"/>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345</a:t>
              </a:r>
            </a:p>
          </xdr:txBody>
        </xdr:sp>
        <xdr:sp macro="" textlink="">
          <xdr:nvSpPr>
            <xdr:cNvPr id="104" name="Rectangle 31">
              <a:extLst>
                <a:ext uri="{FF2B5EF4-FFF2-40B4-BE49-F238E27FC236}">
                  <a16:creationId xmlns:a16="http://schemas.microsoft.com/office/drawing/2014/main" id="{00000000-0008-0000-1700-000068000000}"/>
                </a:ext>
              </a:extLst>
            </xdr:cNvPr>
            <xdr:cNvSpPr>
              <a:spLocks noChangeArrowheads="1"/>
            </xdr:cNvSpPr>
          </xdr:nvSpPr>
          <xdr:spPr bwMode="auto">
            <a:xfrm>
              <a:off x="617" y="118"/>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149</a:t>
              </a:r>
            </a:p>
          </xdr:txBody>
        </xdr:sp>
        <xdr:sp macro="" textlink="">
          <xdr:nvSpPr>
            <xdr:cNvPr id="105" name="Rectangle 32">
              <a:extLst>
                <a:ext uri="{FF2B5EF4-FFF2-40B4-BE49-F238E27FC236}">
                  <a16:creationId xmlns:a16="http://schemas.microsoft.com/office/drawing/2014/main" id="{00000000-0008-0000-1700-000069000000}"/>
                </a:ext>
              </a:extLst>
            </xdr:cNvPr>
            <xdr:cNvSpPr>
              <a:spLocks noChangeArrowheads="1"/>
            </xdr:cNvSpPr>
          </xdr:nvSpPr>
          <xdr:spPr bwMode="auto">
            <a:xfrm>
              <a:off x="676" y="118"/>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51</a:t>
              </a:r>
            </a:p>
          </xdr:txBody>
        </xdr:sp>
        <xdr:sp macro="" textlink="">
          <xdr:nvSpPr>
            <xdr:cNvPr id="106" name="Rectangle 33">
              <a:extLst>
                <a:ext uri="{FF2B5EF4-FFF2-40B4-BE49-F238E27FC236}">
                  <a16:creationId xmlns:a16="http://schemas.microsoft.com/office/drawing/2014/main" id="{00000000-0008-0000-1700-00006A000000}"/>
                </a:ext>
              </a:extLst>
            </xdr:cNvPr>
            <xdr:cNvSpPr>
              <a:spLocks noChangeArrowheads="1"/>
            </xdr:cNvSpPr>
          </xdr:nvSpPr>
          <xdr:spPr bwMode="auto">
            <a:xfrm>
              <a:off x="767" y="1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2,381</a:t>
              </a:r>
            </a:p>
          </xdr:txBody>
        </xdr:sp>
        <xdr:sp macro="" textlink="">
          <xdr:nvSpPr>
            <xdr:cNvPr id="107" name="Rectangle 34">
              <a:extLst>
                <a:ext uri="{FF2B5EF4-FFF2-40B4-BE49-F238E27FC236}">
                  <a16:creationId xmlns:a16="http://schemas.microsoft.com/office/drawing/2014/main" id="{00000000-0008-0000-1700-00006B000000}"/>
                </a:ext>
              </a:extLst>
            </xdr:cNvPr>
            <xdr:cNvSpPr>
              <a:spLocks noChangeArrowheads="1"/>
            </xdr:cNvSpPr>
          </xdr:nvSpPr>
          <xdr:spPr bwMode="auto">
            <a:xfrm>
              <a:off x="814" y="1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11,421</a:t>
              </a:r>
            </a:p>
          </xdr:txBody>
        </xdr:sp>
        <xdr:sp macro="" textlink="">
          <xdr:nvSpPr>
            <xdr:cNvPr id="108" name="Rectangle 35">
              <a:extLst>
                <a:ext uri="{FF2B5EF4-FFF2-40B4-BE49-F238E27FC236}">
                  <a16:creationId xmlns:a16="http://schemas.microsoft.com/office/drawing/2014/main" id="{00000000-0008-0000-1700-00006C000000}"/>
                </a:ext>
              </a:extLst>
            </xdr:cNvPr>
            <xdr:cNvSpPr>
              <a:spLocks noChangeArrowheads="1"/>
            </xdr:cNvSpPr>
          </xdr:nvSpPr>
          <xdr:spPr bwMode="auto">
            <a:xfrm>
              <a:off x="873" y="1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4,522</a:t>
              </a:r>
            </a:p>
          </xdr:txBody>
        </xdr:sp>
        <xdr:sp macro="" textlink="">
          <xdr:nvSpPr>
            <xdr:cNvPr id="109" name="Rectangle 36">
              <a:extLst>
                <a:ext uri="{FF2B5EF4-FFF2-40B4-BE49-F238E27FC236}">
                  <a16:creationId xmlns:a16="http://schemas.microsoft.com/office/drawing/2014/main" id="{00000000-0008-0000-1700-00006D000000}"/>
                </a:ext>
              </a:extLst>
            </xdr:cNvPr>
            <xdr:cNvSpPr>
              <a:spLocks noChangeArrowheads="1"/>
            </xdr:cNvSpPr>
          </xdr:nvSpPr>
          <xdr:spPr bwMode="auto">
            <a:xfrm>
              <a:off x="122" y="135"/>
              <a:ext cx="5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Cameroon</a:t>
              </a:r>
            </a:p>
          </xdr:txBody>
        </xdr:sp>
        <xdr:sp macro="" textlink="">
          <xdr:nvSpPr>
            <xdr:cNvPr id="110" name="Rectangle 37">
              <a:extLst>
                <a:ext uri="{FF2B5EF4-FFF2-40B4-BE49-F238E27FC236}">
                  <a16:creationId xmlns:a16="http://schemas.microsoft.com/office/drawing/2014/main" id="{00000000-0008-0000-1700-00006E000000}"/>
                </a:ext>
              </a:extLst>
            </xdr:cNvPr>
            <xdr:cNvSpPr>
              <a:spLocks noChangeArrowheads="1"/>
            </xdr:cNvSpPr>
          </xdr:nvSpPr>
          <xdr:spPr bwMode="auto">
            <a:xfrm>
              <a:off x="328" y="1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4,368</a:t>
              </a:r>
            </a:p>
          </xdr:txBody>
        </xdr:sp>
        <xdr:sp macro="" textlink="">
          <xdr:nvSpPr>
            <xdr:cNvPr id="111" name="Rectangle 38">
              <a:extLst>
                <a:ext uri="{FF2B5EF4-FFF2-40B4-BE49-F238E27FC236}">
                  <a16:creationId xmlns:a16="http://schemas.microsoft.com/office/drawing/2014/main" id="{00000000-0008-0000-1700-00006F000000}"/>
                </a:ext>
              </a:extLst>
            </xdr:cNvPr>
            <xdr:cNvSpPr>
              <a:spLocks noChangeArrowheads="1"/>
            </xdr:cNvSpPr>
          </xdr:nvSpPr>
          <xdr:spPr bwMode="auto">
            <a:xfrm>
              <a:off x="390" y="13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817</a:t>
              </a:r>
            </a:p>
          </xdr:txBody>
        </xdr:sp>
        <xdr:sp macro="" textlink="">
          <xdr:nvSpPr>
            <xdr:cNvPr id="112" name="Rectangle 39">
              <a:extLst>
                <a:ext uri="{FF2B5EF4-FFF2-40B4-BE49-F238E27FC236}">
                  <a16:creationId xmlns:a16="http://schemas.microsoft.com/office/drawing/2014/main" id="{00000000-0008-0000-1700-000070000000}"/>
                </a:ext>
              </a:extLst>
            </xdr:cNvPr>
            <xdr:cNvSpPr>
              <a:spLocks noChangeArrowheads="1"/>
            </xdr:cNvSpPr>
          </xdr:nvSpPr>
          <xdr:spPr bwMode="auto">
            <a:xfrm>
              <a:off x="443" y="13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495</a:t>
              </a:r>
            </a:p>
          </xdr:txBody>
        </xdr:sp>
        <xdr:sp macro="" textlink="">
          <xdr:nvSpPr>
            <xdr:cNvPr id="113" name="Rectangle 40">
              <a:extLst>
                <a:ext uri="{FF2B5EF4-FFF2-40B4-BE49-F238E27FC236}">
                  <a16:creationId xmlns:a16="http://schemas.microsoft.com/office/drawing/2014/main" id="{00000000-0008-0000-1700-000071000000}"/>
                </a:ext>
              </a:extLst>
            </xdr:cNvPr>
            <xdr:cNvSpPr>
              <a:spLocks noChangeArrowheads="1"/>
            </xdr:cNvSpPr>
          </xdr:nvSpPr>
          <xdr:spPr bwMode="auto">
            <a:xfrm>
              <a:off x="555" y="1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2,637</a:t>
              </a:r>
            </a:p>
          </xdr:txBody>
        </xdr:sp>
        <xdr:sp macro="" textlink="">
          <xdr:nvSpPr>
            <xdr:cNvPr id="114" name="Rectangle 41">
              <a:extLst>
                <a:ext uri="{FF2B5EF4-FFF2-40B4-BE49-F238E27FC236}">
                  <a16:creationId xmlns:a16="http://schemas.microsoft.com/office/drawing/2014/main" id="{00000000-0008-0000-1700-000072000000}"/>
                </a:ext>
              </a:extLst>
            </xdr:cNvPr>
            <xdr:cNvSpPr>
              <a:spLocks noChangeArrowheads="1"/>
            </xdr:cNvSpPr>
          </xdr:nvSpPr>
          <xdr:spPr bwMode="auto">
            <a:xfrm>
              <a:off x="608" y="1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3,061</a:t>
              </a:r>
            </a:p>
          </xdr:txBody>
        </xdr:sp>
        <xdr:sp macro="" textlink="">
          <xdr:nvSpPr>
            <xdr:cNvPr id="115" name="Rectangle 42">
              <a:extLst>
                <a:ext uri="{FF2B5EF4-FFF2-40B4-BE49-F238E27FC236}">
                  <a16:creationId xmlns:a16="http://schemas.microsoft.com/office/drawing/2014/main" id="{00000000-0008-0000-1700-000073000000}"/>
                </a:ext>
              </a:extLst>
            </xdr:cNvPr>
            <xdr:cNvSpPr>
              <a:spLocks noChangeArrowheads="1"/>
            </xdr:cNvSpPr>
          </xdr:nvSpPr>
          <xdr:spPr bwMode="auto">
            <a:xfrm>
              <a:off x="661" y="1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1,546</a:t>
              </a:r>
            </a:p>
          </xdr:txBody>
        </xdr:sp>
        <xdr:sp macro="" textlink="">
          <xdr:nvSpPr>
            <xdr:cNvPr id="116" name="Rectangle 43">
              <a:extLst>
                <a:ext uri="{FF2B5EF4-FFF2-40B4-BE49-F238E27FC236}">
                  <a16:creationId xmlns:a16="http://schemas.microsoft.com/office/drawing/2014/main" id="{00000000-0008-0000-1700-000074000000}"/>
                </a:ext>
              </a:extLst>
            </xdr:cNvPr>
            <xdr:cNvSpPr>
              <a:spLocks noChangeArrowheads="1"/>
            </xdr:cNvSpPr>
          </xdr:nvSpPr>
          <xdr:spPr bwMode="auto">
            <a:xfrm>
              <a:off x="767" y="1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1,397</a:t>
              </a:r>
            </a:p>
          </xdr:txBody>
        </xdr:sp>
        <xdr:sp macro="" textlink="">
          <xdr:nvSpPr>
            <xdr:cNvPr id="117" name="Rectangle 44">
              <a:extLst>
                <a:ext uri="{FF2B5EF4-FFF2-40B4-BE49-F238E27FC236}">
                  <a16:creationId xmlns:a16="http://schemas.microsoft.com/office/drawing/2014/main" id="{00000000-0008-0000-1700-000075000000}"/>
                </a:ext>
              </a:extLst>
            </xdr:cNvPr>
            <xdr:cNvSpPr>
              <a:spLocks noChangeArrowheads="1"/>
            </xdr:cNvSpPr>
          </xdr:nvSpPr>
          <xdr:spPr bwMode="auto">
            <a:xfrm>
              <a:off x="814" y="135"/>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13,269</a:t>
              </a:r>
            </a:p>
          </xdr:txBody>
        </xdr:sp>
        <xdr:sp macro="" textlink="">
          <xdr:nvSpPr>
            <xdr:cNvPr id="118" name="Rectangle 45">
              <a:extLst>
                <a:ext uri="{FF2B5EF4-FFF2-40B4-BE49-F238E27FC236}">
                  <a16:creationId xmlns:a16="http://schemas.microsoft.com/office/drawing/2014/main" id="{00000000-0008-0000-1700-000076000000}"/>
                </a:ext>
              </a:extLst>
            </xdr:cNvPr>
            <xdr:cNvSpPr>
              <a:spLocks noChangeArrowheads="1"/>
            </xdr:cNvSpPr>
          </xdr:nvSpPr>
          <xdr:spPr bwMode="auto">
            <a:xfrm>
              <a:off x="873" y="1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9,206</a:t>
              </a:r>
            </a:p>
          </xdr:txBody>
        </xdr:sp>
        <xdr:sp macro="" textlink="">
          <xdr:nvSpPr>
            <xdr:cNvPr id="119" name="Rectangle 46">
              <a:extLst>
                <a:ext uri="{FF2B5EF4-FFF2-40B4-BE49-F238E27FC236}">
                  <a16:creationId xmlns:a16="http://schemas.microsoft.com/office/drawing/2014/main" id="{00000000-0008-0000-1700-000077000000}"/>
                </a:ext>
              </a:extLst>
            </xdr:cNvPr>
            <xdr:cNvSpPr>
              <a:spLocks noChangeArrowheads="1"/>
            </xdr:cNvSpPr>
          </xdr:nvSpPr>
          <xdr:spPr bwMode="auto">
            <a:xfrm>
              <a:off x="122" y="152"/>
              <a:ext cx="6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Côte d'Ivoire</a:t>
              </a:r>
            </a:p>
          </xdr:txBody>
        </xdr:sp>
        <xdr:sp macro="" textlink="">
          <xdr:nvSpPr>
            <xdr:cNvPr id="120" name="Rectangle 47">
              <a:extLst>
                <a:ext uri="{FF2B5EF4-FFF2-40B4-BE49-F238E27FC236}">
                  <a16:creationId xmlns:a16="http://schemas.microsoft.com/office/drawing/2014/main" id="{00000000-0008-0000-1700-000078000000}"/>
                </a:ext>
              </a:extLst>
            </xdr:cNvPr>
            <xdr:cNvSpPr>
              <a:spLocks noChangeArrowheads="1"/>
            </xdr:cNvSpPr>
          </xdr:nvSpPr>
          <xdr:spPr bwMode="auto">
            <a:xfrm>
              <a:off x="328" y="15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1,315</a:t>
              </a:r>
            </a:p>
          </xdr:txBody>
        </xdr:sp>
        <xdr:sp macro="" textlink="">
          <xdr:nvSpPr>
            <xdr:cNvPr id="121" name="Rectangle 48">
              <a:extLst>
                <a:ext uri="{FF2B5EF4-FFF2-40B4-BE49-F238E27FC236}">
                  <a16:creationId xmlns:a16="http://schemas.microsoft.com/office/drawing/2014/main" id="{00000000-0008-0000-1700-000079000000}"/>
                </a:ext>
              </a:extLst>
            </xdr:cNvPr>
            <xdr:cNvSpPr>
              <a:spLocks noChangeArrowheads="1"/>
            </xdr:cNvSpPr>
          </xdr:nvSpPr>
          <xdr:spPr bwMode="auto">
            <a:xfrm>
              <a:off x="390" y="15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952</a:t>
              </a:r>
            </a:p>
          </xdr:txBody>
        </xdr:sp>
        <xdr:sp macro="" textlink="">
          <xdr:nvSpPr>
            <xdr:cNvPr id="122" name="Rectangle 49">
              <a:extLst>
                <a:ext uri="{FF2B5EF4-FFF2-40B4-BE49-F238E27FC236}">
                  <a16:creationId xmlns:a16="http://schemas.microsoft.com/office/drawing/2014/main" id="{00000000-0008-0000-1700-00007A000000}"/>
                </a:ext>
              </a:extLst>
            </xdr:cNvPr>
            <xdr:cNvSpPr>
              <a:spLocks noChangeArrowheads="1"/>
            </xdr:cNvSpPr>
          </xdr:nvSpPr>
          <xdr:spPr bwMode="auto">
            <a:xfrm>
              <a:off x="443" y="15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685</a:t>
              </a:r>
            </a:p>
          </xdr:txBody>
        </xdr:sp>
        <xdr:sp macro="" textlink="">
          <xdr:nvSpPr>
            <xdr:cNvPr id="123" name="Rectangle 50">
              <a:extLst>
                <a:ext uri="{FF2B5EF4-FFF2-40B4-BE49-F238E27FC236}">
                  <a16:creationId xmlns:a16="http://schemas.microsoft.com/office/drawing/2014/main" id="{00000000-0008-0000-1700-00007B000000}"/>
                </a:ext>
              </a:extLst>
            </xdr:cNvPr>
            <xdr:cNvSpPr>
              <a:spLocks noChangeArrowheads="1"/>
            </xdr:cNvSpPr>
          </xdr:nvSpPr>
          <xdr:spPr bwMode="auto">
            <a:xfrm>
              <a:off x="555" y="15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3,808</a:t>
              </a:r>
            </a:p>
          </xdr:txBody>
        </xdr:sp>
        <xdr:sp macro="" textlink="">
          <xdr:nvSpPr>
            <xdr:cNvPr id="124" name="Rectangle 51">
              <a:extLst>
                <a:ext uri="{FF2B5EF4-FFF2-40B4-BE49-F238E27FC236}">
                  <a16:creationId xmlns:a16="http://schemas.microsoft.com/office/drawing/2014/main" id="{00000000-0008-0000-1700-00007C000000}"/>
                </a:ext>
              </a:extLst>
            </xdr:cNvPr>
            <xdr:cNvSpPr>
              <a:spLocks noChangeArrowheads="1"/>
            </xdr:cNvSpPr>
          </xdr:nvSpPr>
          <xdr:spPr bwMode="auto">
            <a:xfrm>
              <a:off x="608" y="15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3,474</a:t>
              </a:r>
            </a:p>
          </xdr:txBody>
        </xdr:sp>
        <xdr:sp macro="" textlink="">
          <xdr:nvSpPr>
            <xdr:cNvPr id="125" name="Rectangle 52">
              <a:extLst>
                <a:ext uri="{FF2B5EF4-FFF2-40B4-BE49-F238E27FC236}">
                  <a16:creationId xmlns:a16="http://schemas.microsoft.com/office/drawing/2014/main" id="{00000000-0008-0000-1700-00007D000000}"/>
                </a:ext>
              </a:extLst>
            </xdr:cNvPr>
            <xdr:cNvSpPr>
              <a:spLocks noChangeArrowheads="1"/>
            </xdr:cNvSpPr>
          </xdr:nvSpPr>
          <xdr:spPr bwMode="auto">
            <a:xfrm>
              <a:off x="661" y="15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1,422</a:t>
              </a:r>
            </a:p>
          </xdr:txBody>
        </xdr:sp>
        <xdr:sp macro="" textlink="">
          <xdr:nvSpPr>
            <xdr:cNvPr id="126" name="Rectangle 53">
              <a:extLst>
                <a:ext uri="{FF2B5EF4-FFF2-40B4-BE49-F238E27FC236}">
                  <a16:creationId xmlns:a16="http://schemas.microsoft.com/office/drawing/2014/main" id="{00000000-0008-0000-1700-00007E000000}"/>
                </a:ext>
              </a:extLst>
            </xdr:cNvPr>
            <xdr:cNvSpPr>
              <a:spLocks noChangeArrowheads="1"/>
            </xdr:cNvSpPr>
          </xdr:nvSpPr>
          <xdr:spPr bwMode="auto">
            <a:xfrm>
              <a:off x="767" y="15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2,970</a:t>
              </a:r>
            </a:p>
          </xdr:txBody>
        </xdr:sp>
        <xdr:sp macro="" textlink="">
          <xdr:nvSpPr>
            <xdr:cNvPr id="127" name="Rectangle 54">
              <a:extLst>
                <a:ext uri="{FF2B5EF4-FFF2-40B4-BE49-F238E27FC236}">
                  <a16:creationId xmlns:a16="http://schemas.microsoft.com/office/drawing/2014/main" id="{00000000-0008-0000-1700-00007F000000}"/>
                </a:ext>
              </a:extLst>
            </xdr:cNvPr>
            <xdr:cNvSpPr>
              <a:spLocks noChangeArrowheads="1"/>
            </xdr:cNvSpPr>
          </xdr:nvSpPr>
          <xdr:spPr bwMode="auto">
            <a:xfrm>
              <a:off x="820" y="152"/>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1,871</a:t>
              </a:r>
            </a:p>
          </xdr:txBody>
        </xdr:sp>
        <xdr:sp macro="" textlink="">
          <xdr:nvSpPr>
            <xdr:cNvPr id="128" name="Rectangle 55">
              <a:extLst>
                <a:ext uri="{FF2B5EF4-FFF2-40B4-BE49-F238E27FC236}">
                  <a16:creationId xmlns:a16="http://schemas.microsoft.com/office/drawing/2014/main" id="{00000000-0008-0000-1700-000080000000}"/>
                </a:ext>
              </a:extLst>
            </xdr:cNvPr>
            <xdr:cNvSpPr>
              <a:spLocks noChangeArrowheads="1"/>
            </xdr:cNvSpPr>
          </xdr:nvSpPr>
          <xdr:spPr bwMode="auto">
            <a:xfrm>
              <a:off x="882" y="152"/>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563</a:t>
              </a:r>
            </a:p>
          </xdr:txBody>
        </xdr:sp>
        <xdr:sp macro="" textlink="">
          <xdr:nvSpPr>
            <xdr:cNvPr id="129" name="Rectangle 56">
              <a:extLst>
                <a:ext uri="{FF2B5EF4-FFF2-40B4-BE49-F238E27FC236}">
                  <a16:creationId xmlns:a16="http://schemas.microsoft.com/office/drawing/2014/main" id="{00000000-0008-0000-1700-000081000000}"/>
                </a:ext>
              </a:extLst>
            </xdr:cNvPr>
            <xdr:cNvSpPr>
              <a:spLocks noChangeArrowheads="1"/>
            </xdr:cNvSpPr>
          </xdr:nvSpPr>
          <xdr:spPr bwMode="auto">
            <a:xfrm>
              <a:off x="122" y="168"/>
              <a:ext cx="18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Democratic Republic of the Congo</a:t>
              </a:r>
            </a:p>
          </xdr:txBody>
        </xdr:sp>
        <xdr:sp macro="" textlink="">
          <xdr:nvSpPr>
            <xdr:cNvPr id="130" name="Rectangle 57">
              <a:extLst>
                <a:ext uri="{FF2B5EF4-FFF2-40B4-BE49-F238E27FC236}">
                  <a16:creationId xmlns:a16="http://schemas.microsoft.com/office/drawing/2014/main" id="{00000000-0008-0000-1700-000082000000}"/>
                </a:ext>
              </a:extLst>
            </xdr:cNvPr>
            <xdr:cNvSpPr>
              <a:spLocks noChangeArrowheads="1"/>
            </xdr:cNvSpPr>
          </xdr:nvSpPr>
          <xdr:spPr bwMode="auto">
            <a:xfrm>
              <a:off x="328" y="1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3,007</a:t>
              </a:r>
            </a:p>
          </xdr:txBody>
        </xdr:sp>
        <xdr:sp macro="" textlink="">
          <xdr:nvSpPr>
            <xdr:cNvPr id="131" name="Rectangle 58">
              <a:extLst>
                <a:ext uri="{FF2B5EF4-FFF2-40B4-BE49-F238E27FC236}">
                  <a16:creationId xmlns:a16="http://schemas.microsoft.com/office/drawing/2014/main" id="{00000000-0008-0000-1700-000083000000}"/>
                </a:ext>
              </a:extLst>
            </xdr:cNvPr>
            <xdr:cNvSpPr>
              <a:spLocks noChangeArrowheads="1"/>
            </xdr:cNvSpPr>
          </xdr:nvSpPr>
          <xdr:spPr bwMode="auto">
            <a:xfrm>
              <a:off x="390" y="168"/>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625</a:t>
              </a:r>
            </a:p>
          </xdr:txBody>
        </xdr:sp>
        <xdr:sp macro="" textlink="">
          <xdr:nvSpPr>
            <xdr:cNvPr id="132" name="Rectangle 59">
              <a:extLst>
                <a:ext uri="{FF2B5EF4-FFF2-40B4-BE49-F238E27FC236}">
                  <a16:creationId xmlns:a16="http://schemas.microsoft.com/office/drawing/2014/main" id="{00000000-0008-0000-1700-000084000000}"/>
                </a:ext>
              </a:extLst>
            </xdr:cNvPr>
            <xdr:cNvSpPr>
              <a:spLocks noChangeArrowheads="1"/>
            </xdr:cNvSpPr>
          </xdr:nvSpPr>
          <xdr:spPr bwMode="auto">
            <a:xfrm>
              <a:off x="443" y="168"/>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366</a:t>
              </a:r>
            </a:p>
          </xdr:txBody>
        </xdr:sp>
        <xdr:sp macro="" textlink="">
          <xdr:nvSpPr>
            <xdr:cNvPr id="133" name="Rectangle 60">
              <a:extLst>
                <a:ext uri="{FF2B5EF4-FFF2-40B4-BE49-F238E27FC236}">
                  <a16:creationId xmlns:a16="http://schemas.microsoft.com/office/drawing/2014/main" id="{00000000-0008-0000-1700-000085000000}"/>
                </a:ext>
              </a:extLst>
            </xdr:cNvPr>
            <xdr:cNvSpPr>
              <a:spLocks noChangeArrowheads="1"/>
            </xdr:cNvSpPr>
          </xdr:nvSpPr>
          <xdr:spPr bwMode="auto">
            <a:xfrm>
              <a:off x="555" y="1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2,292</a:t>
              </a:r>
            </a:p>
          </xdr:txBody>
        </xdr:sp>
        <xdr:sp macro="" textlink="">
          <xdr:nvSpPr>
            <xdr:cNvPr id="134" name="Rectangle 61">
              <a:extLst>
                <a:ext uri="{FF2B5EF4-FFF2-40B4-BE49-F238E27FC236}">
                  <a16:creationId xmlns:a16="http://schemas.microsoft.com/office/drawing/2014/main" id="{00000000-0008-0000-1700-000086000000}"/>
                </a:ext>
              </a:extLst>
            </xdr:cNvPr>
            <xdr:cNvSpPr>
              <a:spLocks noChangeArrowheads="1"/>
            </xdr:cNvSpPr>
          </xdr:nvSpPr>
          <xdr:spPr bwMode="auto">
            <a:xfrm>
              <a:off x="608" y="1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1,366</a:t>
              </a:r>
            </a:p>
          </xdr:txBody>
        </xdr:sp>
        <xdr:sp macro="" textlink="">
          <xdr:nvSpPr>
            <xdr:cNvPr id="135" name="Rectangle 62">
              <a:extLst>
                <a:ext uri="{FF2B5EF4-FFF2-40B4-BE49-F238E27FC236}">
                  <a16:creationId xmlns:a16="http://schemas.microsoft.com/office/drawing/2014/main" id="{00000000-0008-0000-1700-000087000000}"/>
                </a:ext>
              </a:extLst>
            </xdr:cNvPr>
            <xdr:cNvSpPr>
              <a:spLocks noChangeArrowheads="1"/>
            </xdr:cNvSpPr>
          </xdr:nvSpPr>
          <xdr:spPr bwMode="auto">
            <a:xfrm>
              <a:off x="670" y="168"/>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921</a:t>
              </a:r>
            </a:p>
          </xdr:txBody>
        </xdr:sp>
        <xdr:sp macro="" textlink="">
          <xdr:nvSpPr>
            <xdr:cNvPr id="136" name="Rectangle 63">
              <a:extLst>
                <a:ext uri="{FF2B5EF4-FFF2-40B4-BE49-F238E27FC236}">
                  <a16:creationId xmlns:a16="http://schemas.microsoft.com/office/drawing/2014/main" id="{00000000-0008-0000-1700-000088000000}"/>
                </a:ext>
              </a:extLst>
            </xdr:cNvPr>
            <xdr:cNvSpPr>
              <a:spLocks noChangeArrowheads="1"/>
            </xdr:cNvSpPr>
          </xdr:nvSpPr>
          <xdr:spPr bwMode="auto">
            <a:xfrm>
              <a:off x="767" y="1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2,061</a:t>
              </a:r>
            </a:p>
          </xdr:txBody>
        </xdr:sp>
        <xdr:sp macro="" textlink="">
          <xdr:nvSpPr>
            <xdr:cNvPr id="137" name="Rectangle 64">
              <a:extLst>
                <a:ext uri="{FF2B5EF4-FFF2-40B4-BE49-F238E27FC236}">
                  <a16:creationId xmlns:a16="http://schemas.microsoft.com/office/drawing/2014/main" id="{00000000-0008-0000-1700-000089000000}"/>
                </a:ext>
              </a:extLst>
            </xdr:cNvPr>
            <xdr:cNvSpPr>
              <a:spLocks noChangeArrowheads="1"/>
            </xdr:cNvSpPr>
          </xdr:nvSpPr>
          <xdr:spPr bwMode="auto">
            <a:xfrm>
              <a:off x="814" y="16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11,326</a:t>
              </a:r>
            </a:p>
          </xdr:txBody>
        </xdr:sp>
        <xdr:sp macro="" textlink="">
          <xdr:nvSpPr>
            <xdr:cNvPr id="138" name="Rectangle 65">
              <a:extLst>
                <a:ext uri="{FF2B5EF4-FFF2-40B4-BE49-F238E27FC236}">
                  <a16:creationId xmlns:a16="http://schemas.microsoft.com/office/drawing/2014/main" id="{00000000-0008-0000-1700-00008A000000}"/>
                </a:ext>
              </a:extLst>
            </xdr:cNvPr>
            <xdr:cNvSpPr>
              <a:spLocks noChangeArrowheads="1"/>
            </xdr:cNvSpPr>
          </xdr:nvSpPr>
          <xdr:spPr bwMode="auto">
            <a:xfrm>
              <a:off x="873" y="1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9,370</a:t>
              </a:r>
            </a:p>
          </xdr:txBody>
        </xdr:sp>
        <xdr:sp macro="" textlink="">
          <xdr:nvSpPr>
            <xdr:cNvPr id="139" name="Rectangle 66">
              <a:extLst>
                <a:ext uri="{FF2B5EF4-FFF2-40B4-BE49-F238E27FC236}">
                  <a16:creationId xmlns:a16="http://schemas.microsoft.com/office/drawing/2014/main" id="{00000000-0008-0000-1700-00008B000000}"/>
                </a:ext>
              </a:extLst>
            </xdr:cNvPr>
            <xdr:cNvSpPr>
              <a:spLocks noChangeArrowheads="1"/>
            </xdr:cNvSpPr>
          </xdr:nvSpPr>
          <xdr:spPr bwMode="auto">
            <a:xfrm>
              <a:off x="122" y="185"/>
              <a:ext cx="4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Ethiopia</a:t>
              </a:r>
            </a:p>
          </xdr:txBody>
        </xdr:sp>
        <xdr:sp macro="" textlink="">
          <xdr:nvSpPr>
            <xdr:cNvPr id="140" name="Rectangle 67">
              <a:extLst>
                <a:ext uri="{FF2B5EF4-FFF2-40B4-BE49-F238E27FC236}">
                  <a16:creationId xmlns:a16="http://schemas.microsoft.com/office/drawing/2014/main" id="{00000000-0008-0000-1700-00008C000000}"/>
                </a:ext>
              </a:extLst>
            </xdr:cNvPr>
            <xdr:cNvSpPr>
              <a:spLocks noChangeArrowheads="1"/>
            </xdr:cNvSpPr>
          </xdr:nvSpPr>
          <xdr:spPr bwMode="auto">
            <a:xfrm>
              <a:off x="328" y="18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1,042</a:t>
              </a:r>
            </a:p>
          </xdr:txBody>
        </xdr:sp>
        <xdr:sp macro="" textlink="">
          <xdr:nvSpPr>
            <xdr:cNvPr id="141" name="Rectangle 68">
              <a:extLst>
                <a:ext uri="{FF2B5EF4-FFF2-40B4-BE49-F238E27FC236}">
                  <a16:creationId xmlns:a16="http://schemas.microsoft.com/office/drawing/2014/main" id="{00000000-0008-0000-1700-00008D000000}"/>
                </a:ext>
              </a:extLst>
            </xdr:cNvPr>
            <xdr:cNvSpPr>
              <a:spLocks noChangeArrowheads="1"/>
            </xdr:cNvSpPr>
          </xdr:nvSpPr>
          <xdr:spPr bwMode="auto">
            <a:xfrm>
              <a:off x="390" y="18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404</a:t>
              </a:r>
            </a:p>
          </xdr:txBody>
        </xdr:sp>
        <xdr:sp macro="" textlink="">
          <xdr:nvSpPr>
            <xdr:cNvPr id="142" name="Rectangle 69">
              <a:extLst>
                <a:ext uri="{FF2B5EF4-FFF2-40B4-BE49-F238E27FC236}">
                  <a16:creationId xmlns:a16="http://schemas.microsoft.com/office/drawing/2014/main" id="{00000000-0008-0000-1700-00008E000000}"/>
                </a:ext>
              </a:extLst>
            </xdr:cNvPr>
            <xdr:cNvSpPr>
              <a:spLocks noChangeArrowheads="1"/>
            </xdr:cNvSpPr>
          </xdr:nvSpPr>
          <xdr:spPr bwMode="auto">
            <a:xfrm>
              <a:off x="443" y="18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178</a:t>
              </a:r>
            </a:p>
          </xdr:txBody>
        </xdr:sp>
        <xdr:sp macro="" textlink="">
          <xdr:nvSpPr>
            <xdr:cNvPr id="143" name="Rectangle 70">
              <a:extLst>
                <a:ext uri="{FF2B5EF4-FFF2-40B4-BE49-F238E27FC236}">
                  <a16:creationId xmlns:a16="http://schemas.microsoft.com/office/drawing/2014/main" id="{00000000-0008-0000-1700-00008F000000}"/>
                </a:ext>
              </a:extLst>
            </xdr:cNvPr>
            <xdr:cNvSpPr>
              <a:spLocks noChangeArrowheads="1"/>
            </xdr:cNvSpPr>
          </xdr:nvSpPr>
          <xdr:spPr bwMode="auto">
            <a:xfrm>
              <a:off x="549" y="185"/>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11,095</a:t>
              </a:r>
            </a:p>
          </xdr:txBody>
        </xdr:sp>
        <xdr:sp macro="" textlink="">
          <xdr:nvSpPr>
            <xdr:cNvPr id="144" name="Rectangle 71">
              <a:extLst>
                <a:ext uri="{FF2B5EF4-FFF2-40B4-BE49-F238E27FC236}">
                  <a16:creationId xmlns:a16="http://schemas.microsoft.com/office/drawing/2014/main" id="{00000000-0008-0000-1700-000090000000}"/>
                </a:ext>
              </a:extLst>
            </xdr:cNvPr>
            <xdr:cNvSpPr>
              <a:spLocks noChangeArrowheads="1"/>
            </xdr:cNvSpPr>
          </xdr:nvSpPr>
          <xdr:spPr bwMode="auto">
            <a:xfrm>
              <a:off x="608" y="18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7,106</a:t>
              </a:r>
            </a:p>
          </xdr:txBody>
        </xdr:sp>
        <xdr:sp macro="" textlink="">
          <xdr:nvSpPr>
            <xdr:cNvPr id="145" name="Rectangle 72">
              <a:extLst>
                <a:ext uri="{FF2B5EF4-FFF2-40B4-BE49-F238E27FC236}">
                  <a16:creationId xmlns:a16="http://schemas.microsoft.com/office/drawing/2014/main" id="{00000000-0008-0000-1700-000091000000}"/>
                </a:ext>
              </a:extLst>
            </xdr:cNvPr>
            <xdr:cNvSpPr>
              <a:spLocks noChangeArrowheads="1"/>
            </xdr:cNvSpPr>
          </xdr:nvSpPr>
          <xdr:spPr bwMode="auto">
            <a:xfrm>
              <a:off x="661" y="18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2,602</a:t>
              </a:r>
            </a:p>
          </xdr:txBody>
        </xdr:sp>
        <xdr:sp macro="" textlink="">
          <xdr:nvSpPr>
            <xdr:cNvPr id="146" name="Rectangle 73">
              <a:extLst>
                <a:ext uri="{FF2B5EF4-FFF2-40B4-BE49-F238E27FC236}">
                  <a16:creationId xmlns:a16="http://schemas.microsoft.com/office/drawing/2014/main" id="{00000000-0008-0000-1700-000092000000}"/>
                </a:ext>
              </a:extLst>
            </xdr:cNvPr>
            <xdr:cNvSpPr>
              <a:spLocks noChangeArrowheads="1"/>
            </xdr:cNvSpPr>
          </xdr:nvSpPr>
          <xdr:spPr bwMode="auto">
            <a:xfrm>
              <a:off x="761" y="185"/>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14,568</a:t>
              </a:r>
            </a:p>
          </xdr:txBody>
        </xdr:sp>
        <xdr:sp macro="" textlink="">
          <xdr:nvSpPr>
            <xdr:cNvPr id="147" name="Rectangle 74">
              <a:extLst>
                <a:ext uri="{FF2B5EF4-FFF2-40B4-BE49-F238E27FC236}">
                  <a16:creationId xmlns:a16="http://schemas.microsoft.com/office/drawing/2014/main" id="{00000000-0008-0000-1700-000093000000}"/>
                </a:ext>
              </a:extLst>
            </xdr:cNvPr>
            <xdr:cNvSpPr>
              <a:spLocks noChangeArrowheads="1"/>
            </xdr:cNvSpPr>
          </xdr:nvSpPr>
          <xdr:spPr bwMode="auto">
            <a:xfrm>
              <a:off x="814" y="185"/>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35,903</a:t>
              </a:r>
            </a:p>
          </xdr:txBody>
        </xdr:sp>
        <xdr:sp macro="" textlink="">
          <xdr:nvSpPr>
            <xdr:cNvPr id="148" name="Rectangle 75">
              <a:extLst>
                <a:ext uri="{FF2B5EF4-FFF2-40B4-BE49-F238E27FC236}">
                  <a16:creationId xmlns:a16="http://schemas.microsoft.com/office/drawing/2014/main" id="{00000000-0008-0000-1700-000094000000}"/>
                </a:ext>
              </a:extLst>
            </xdr:cNvPr>
            <xdr:cNvSpPr>
              <a:spLocks noChangeArrowheads="1"/>
            </xdr:cNvSpPr>
          </xdr:nvSpPr>
          <xdr:spPr bwMode="auto">
            <a:xfrm>
              <a:off x="873" y="18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7,900</a:t>
              </a:r>
            </a:p>
          </xdr:txBody>
        </xdr:sp>
        <xdr:sp macro="" textlink="">
          <xdr:nvSpPr>
            <xdr:cNvPr id="149" name="Rectangle 76">
              <a:extLst>
                <a:ext uri="{FF2B5EF4-FFF2-40B4-BE49-F238E27FC236}">
                  <a16:creationId xmlns:a16="http://schemas.microsoft.com/office/drawing/2014/main" id="{00000000-0008-0000-1700-000095000000}"/>
                </a:ext>
              </a:extLst>
            </xdr:cNvPr>
            <xdr:cNvSpPr>
              <a:spLocks noChangeArrowheads="1"/>
            </xdr:cNvSpPr>
          </xdr:nvSpPr>
          <xdr:spPr bwMode="auto">
            <a:xfrm>
              <a:off x="122" y="201"/>
              <a:ext cx="2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Haiti</a:t>
              </a:r>
            </a:p>
          </xdr:txBody>
        </xdr:sp>
        <xdr:sp macro="" textlink="">
          <xdr:nvSpPr>
            <xdr:cNvPr id="150" name="Rectangle 77">
              <a:extLst>
                <a:ext uri="{FF2B5EF4-FFF2-40B4-BE49-F238E27FC236}">
                  <a16:creationId xmlns:a16="http://schemas.microsoft.com/office/drawing/2014/main" id="{00000000-0008-0000-1700-000096000000}"/>
                </a:ext>
              </a:extLst>
            </xdr:cNvPr>
            <xdr:cNvSpPr>
              <a:spLocks noChangeArrowheads="1"/>
            </xdr:cNvSpPr>
          </xdr:nvSpPr>
          <xdr:spPr bwMode="auto">
            <a:xfrm>
              <a:off x="337" y="20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779</a:t>
              </a:r>
            </a:p>
          </xdr:txBody>
        </xdr:sp>
        <xdr:sp macro="" textlink="">
          <xdr:nvSpPr>
            <xdr:cNvPr id="151" name="Rectangle 78">
              <a:extLst>
                <a:ext uri="{FF2B5EF4-FFF2-40B4-BE49-F238E27FC236}">
                  <a16:creationId xmlns:a16="http://schemas.microsoft.com/office/drawing/2014/main" id="{00000000-0008-0000-1700-000097000000}"/>
                </a:ext>
              </a:extLst>
            </xdr:cNvPr>
            <xdr:cNvSpPr>
              <a:spLocks noChangeArrowheads="1"/>
            </xdr:cNvSpPr>
          </xdr:nvSpPr>
          <xdr:spPr bwMode="auto">
            <a:xfrm>
              <a:off x="390" y="20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211</a:t>
              </a:r>
            </a:p>
          </xdr:txBody>
        </xdr:sp>
        <xdr:sp macro="" textlink="">
          <xdr:nvSpPr>
            <xdr:cNvPr id="152" name="Rectangle 79">
              <a:extLst>
                <a:ext uri="{FF2B5EF4-FFF2-40B4-BE49-F238E27FC236}">
                  <a16:creationId xmlns:a16="http://schemas.microsoft.com/office/drawing/2014/main" id="{00000000-0008-0000-1700-000098000000}"/>
                </a:ext>
              </a:extLst>
            </xdr:cNvPr>
            <xdr:cNvSpPr>
              <a:spLocks noChangeArrowheads="1"/>
            </xdr:cNvSpPr>
          </xdr:nvSpPr>
          <xdr:spPr bwMode="auto">
            <a:xfrm>
              <a:off x="449" y="201"/>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40</a:t>
              </a:r>
            </a:p>
          </xdr:txBody>
        </xdr:sp>
        <xdr:sp macro="" textlink="">
          <xdr:nvSpPr>
            <xdr:cNvPr id="153" name="Rectangle 80">
              <a:extLst>
                <a:ext uri="{FF2B5EF4-FFF2-40B4-BE49-F238E27FC236}">
                  <a16:creationId xmlns:a16="http://schemas.microsoft.com/office/drawing/2014/main" id="{00000000-0008-0000-1700-000099000000}"/>
                </a:ext>
              </a:extLst>
            </xdr:cNvPr>
            <xdr:cNvSpPr>
              <a:spLocks noChangeArrowheads="1"/>
            </xdr:cNvSpPr>
          </xdr:nvSpPr>
          <xdr:spPr bwMode="auto">
            <a:xfrm>
              <a:off x="564" y="20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768</a:t>
              </a:r>
            </a:p>
          </xdr:txBody>
        </xdr:sp>
        <xdr:sp macro="" textlink="">
          <xdr:nvSpPr>
            <xdr:cNvPr id="154" name="Rectangle 81">
              <a:extLst>
                <a:ext uri="{FF2B5EF4-FFF2-40B4-BE49-F238E27FC236}">
                  <a16:creationId xmlns:a16="http://schemas.microsoft.com/office/drawing/2014/main" id="{00000000-0008-0000-1700-00009A000000}"/>
                </a:ext>
              </a:extLst>
            </xdr:cNvPr>
            <xdr:cNvSpPr>
              <a:spLocks noChangeArrowheads="1"/>
            </xdr:cNvSpPr>
          </xdr:nvSpPr>
          <xdr:spPr bwMode="auto">
            <a:xfrm>
              <a:off x="617" y="20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543</a:t>
              </a:r>
            </a:p>
          </xdr:txBody>
        </xdr:sp>
        <xdr:sp macro="" textlink="">
          <xdr:nvSpPr>
            <xdr:cNvPr id="155" name="Rectangle 82">
              <a:extLst>
                <a:ext uri="{FF2B5EF4-FFF2-40B4-BE49-F238E27FC236}">
                  <a16:creationId xmlns:a16="http://schemas.microsoft.com/office/drawing/2014/main" id="{00000000-0008-0000-1700-00009B000000}"/>
                </a:ext>
              </a:extLst>
            </xdr:cNvPr>
            <xdr:cNvSpPr>
              <a:spLocks noChangeArrowheads="1"/>
            </xdr:cNvSpPr>
          </xdr:nvSpPr>
          <xdr:spPr bwMode="auto">
            <a:xfrm>
              <a:off x="670" y="20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200</a:t>
              </a:r>
            </a:p>
          </xdr:txBody>
        </xdr:sp>
        <xdr:sp macro="" textlink="">
          <xdr:nvSpPr>
            <xdr:cNvPr id="156" name="Rectangle 83">
              <a:extLst>
                <a:ext uri="{FF2B5EF4-FFF2-40B4-BE49-F238E27FC236}">
                  <a16:creationId xmlns:a16="http://schemas.microsoft.com/office/drawing/2014/main" id="{00000000-0008-0000-1700-00009C000000}"/>
                </a:ext>
              </a:extLst>
            </xdr:cNvPr>
            <xdr:cNvSpPr>
              <a:spLocks noChangeArrowheads="1"/>
            </xdr:cNvSpPr>
          </xdr:nvSpPr>
          <xdr:spPr bwMode="auto">
            <a:xfrm>
              <a:off x="767" y="2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1,710</a:t>
              </a:r>
            </a:p>
          </xdr:txBody>
        </xdr:sp>
        <xdr:sp macro="" textlink="">
          <xdr:nvSpPr>
            <xdr:cNvPr id="157" name="Rectangle 84">
              <a:extLst>
                <a:ext uri="{FF2B5EF4-FFF2-40B4-BE49-F238E27FC236}">
                  <a16:creationId xmlns:a16="http://schemas.microsoft.com/office/drawing/2014/main" id="{00000000-0008-0000-1700-00009D000000}"/>
                </a:ext>
              </a:extLst>
            </xdr:cNvPr>
            <xdr:cNvSpPr>
              <a:spLocks noChangeArrowheads="1"/>
            </xdr:cNvSpPr>
          </xdr:nvSpPr>
          <xdr:spPr bwMode="auto">
            <a:xfrm>
              <a:off x="820" y="2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4,338</a:t>
              </a:r>
            </a:p>
          </xdr:txBody>
        </xdr:sp>
        <xdr:sp macro="" textlink="">
          <xdr:nvSpPr>
            <xdr:cNvPr id="158" name="Rectangle 85">
              <a:extLst>
                <a:ext uri="{FF2B5EF4-FFF2-40B4-BE49-F238E27FC236}">
                  <a16:creationId xmlns:a16="http://schemas.microsoft.com/office/drawing/2014/main" id="{00000000-0008-0000-1700-00009E000000}"/>
                </a:ext>
              </a:extLst>
            </xdr:cNvPr>
            <xdr:cNvSpPr>
              <a:spLocks noChangeArrowheads="1"/>
            </xdr:cNvSpPr>
          </xdr:nvSpPr>
          <xdr:spPr bwMode="auto">
            <a:xfrm>
              <a:off x="873" y="2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2,658</a:t>
              </a:r>
            </a:p>
          </xdr:txBody>
        </xdr:sp>
        <xdr:sp macro="" textlink="">
          <xdr:nvSpPr>
            <xdr:cNvPr id="159" name="Rectangle 86">
              <a:extLst>
                <a:ext uri="{FF2B5EF4-FFF2-40B4-BE49-F238E27FC236}">
                  <a16:creationId xmlns:a16="http://schemas.microsoft.com/office/drawing/2014/main" id="{00000000-0008-0000-1700-00009F000000}"/>
                </a:ext>
              </a:extLst>
            </xdr:cNvPr>
            <xdr:cNvSpPr>
              <a:spLocks noChangeArrowheads="1"/>
            </xdr:cNvSpPr>
          </xdr:nvSpPr>
          <xdr:spPr bwMode="auto">
            <a:xfrm>
              <a:off x="122" y="218"/>
              <a:ext cx="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India</a:t>
              </a:r>
            </a:p>
          </xdr:txBody>
        </xdr:sp>
        <xdr:sp macro="" textlink="">
          <xdr:nvSpPr>
            <xdr:cNvPr id="160" name="Rectangle 87">
              <a:extLst>
                <a:ext uri="{FF2B5EF4-FFF2-40B4-BE49-F238E27FC236}">
                  <a16:creationId xmlns:a16="http://schemas.microsoft.com/office/drawing/2014/main" id="{00000000-0008-0000-1700-0000A0000000}"/>
                </a:ext>
              </a:extLst>
            </xdr:cNvPr>
            <xdr:cNvSpPr>
              <a:spLocks noChangeArrowheads="1"/>
            </xdr:cNvSpPr>
          </xdr:nvSpPr>
          <xdr:spPr bwMode="auto">
            <a:xfrm>
              <a:off x="322" y="2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25,824</a:t>
              </a:r>
            </a:p>
          </xdr:txBody>
        </xdr:sp>
        <xdr:sp macro="" textlink="">
          <xdr:nvSpPr>
            <xdr:cNvPr id="161" name="Rectangle 88">
              <a:extLst>
                <a:ext uri="{FF2B5EF4-FFF2-40B4-BE49-F238E27FC236}">
                  <a16:creationId xmlns:a16="http://schemas.microsoft.com/office/drawing/2014/main" id="{00000000-0008-0000-1700-0000A1000000}"/>
                </a:ext>
              </a:extLst>
            </xdr:cNvPr>
            <xdr:cNvSpPr>
              <a:spLocks noChangeArrowheads="1"/>
            </xdr:cNvSpPr>
          </xdr:nvSpPr>
          <xdr:spPr bwMode="auto">
            <a:xfrm>
              <a:off x="381" y="2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8,081</a:t>
              </a:r>
            </a:p>
          </xdr:txBody>
        </xdr:sp>
        <xdr:sp macro="" textlink="">
          <xdr:nvSpPr>
            <xdr:cNvPr id="162" name="Rectangle 89">
              <a:extLst>
                <a:ext uri="{FF2B5EF4-FFF2-40B4-BE49-F238E27FC236}">
                  <a16:creationId xmlns:a16="http://schemas.microsoft.com/office/drawing/2014/main" id="{00000000-0008-0000-1700-0000A2000000}"/>
                </a:ext>
              </a:extLst>
            </xdr:cNvPr>
            <xdr:cNvSpPr>
              <a:spLocks noChangeArrowheads="1"/>
            </xdr:cNvSpPr>
          </xdr:nvSpPr>
          <xdr:spPr bwMode="auto">
            <a:xfrm>
              <a:off x="434" y="2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5,307</a:t>
              </a:r>
            </a:p>
          </xdr:txBody>
        </xdr:sp>
        <xdr:sp macro="" textlink="">
          <xdr:nvSpPr>
            <xdr:cNvPr id="163" name="Rectangle 90">
              <a:extLst>
                <a:ext uri="{FF2B5EF4-FFF2-40B4-BE49-F238E27FC236}">
                  <a16:creationId xmlns:a16="http://schemas.microsoft.com/office/drawing/2014/main" id="{00000000-0008-0000-1700-0000A3000000}"/>
                </a:ext>
              </a:extLst>
            </xdr:cNvPr>
            <xdr:cNvSpPr>
              <a:spLocks noChangeArrowheads="1"/>
            </xdr:cNvSpPr>
          </xdr:nvSpPr>
          <xdr:spPr bwMode="auto">
            <a:xfrm>
              <a:off x="555" y="2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5,019</a:t>
              </a:r>
            </a:p>
          </xdr:txBody>
        </xdr:sp>
        <xdr:sp macro="" textlink="">
          <xdr:nvSpPr>
            <xdr:cNvPr id="164" name="Rectangle 91">
              <a:extLst>
                <a:ext uri="{FF2B5EF4-FFF2-40B4-BE49-F238E27FC236}">
                  <a16:creationId xmlns:a16="http://schemas.microsoft.com/office/drawing/2014/main" id="{00000000-0008-0000-1700-0000A4000000}"/>
                </a:ext>
              </a:extLst>
            </xdr:cNvPr>
            <xdr:cNvSpPr>
              <a:spLocks noChangeArrowheads="1"/>
            </xdr:cNvSpPr>
          </xdr:nvSpPr>
          <xdr:spPr bwMode="auto">
            <a:xfrm>
              <a:off x="608" y="2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3,127</a:t>
              </a:r>
            </a:p>
          </xdr:txBody>
        </xdr:sp>
        <xdr:sp macro="" textlink="">
          <xdr:nvSpPr>
            <xdr:cNvPr id="165" name="Rectangle 92">
              <a:extLst>
                <a:ext uri="{FF2B5EF4-FFF2-40B4-BE49-F238E27FC236}">
                  <a16:creationId xmlns:a16="http://schemas.microsoft.com/office/drawing/2014/main" id="{00000000-0008-0000-1700-0000A5000000}"/>
                </a:ext>
              </a:extLst>
            </xdr:cNvPr>
            <xdr:cNvSpPr>
              <a:spLocks noChangeArrowheads="1"/>
            </xdr:cNvSpPr>
          </xdr:nvSpPr>
          <xdr:spPr bwMode="auto">
            <a:xfrm>
              <a:off x="661" y="2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1,862</a:t>
              </a:r>
            </a:p>
          </xdr:txBody>
        </xdr:sp>
        <xdr:sp macro="" textlink="">
          <xdr:nvSpPr>
            <xdr:cNvPr id="166" name="Rectangle 93">
              <a:extLst>
                <a:ext uri="{FF2B5EF4-FFF2-40B4-BE49-F238E27FC236}">
                  <a16:creationId xmlns:a16="http://schemas.microsoft.com/office/drawing/2014/main" id="{00000000-0008-0000-1700-0000A6000000}"/>
                </a:ext>
              </a:extLst>
            </xdr:cNvPr>
            <xdr:cNvSpPr>
              <a:spLocks noChangeArrowheads="1"/>
            </xdr:cNvSpPr>
          </xdr:nvSpPr>
          <xdr:spPr bwMode="auto">
            <a:xfrm>
              <a:off x="767" y="2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3,387</a:t>
              </a:r>
            </a:p>
          </xdr:txBody>
        </xdr:sp>
        <xdr:sp macro="" textlink="">
          <xdr:nvSpPr>
            <xdr:cNvPr id="167" name="Rectangle 94">
              <a:extLst>
                <a:ext uri="{FF2B5EF4-FFF2-40B4-BE49-F238E27FC236}">
                  <a16:creationId xmlns:a16="http://schemas.microsoft.com/office/drawing/2014/main" id="{00000000-0008-0000-1700-0000A7000000}"/>
                </a:ext>
              </a:extLst>
            </xdr:cNvPr>
            <xdr:cNvSpPr>
              <a:spLocks noChangeArrowheads="1"/>
            </xdr:cNvSpPr>
          </xdr:nvSpPr>
          <xdr:spPr bwMode="auto">
            <a:xfrm>
              <a:off x="814" y="2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26,527</a:t>
              </a:r>
            </a:p>
          </xdr:txBody>
        </xdr:sp>
        <xdr:sp macro="" textlink="">
          <xdr:nvSpPr>
            <xdr:cNvPr id="168" name="Rectangle 95">
              <a:extLst>
                <a:ext uri="{FF2B5EF4-FFF2-40B4-BE49-F238E27FC236}">
                  <a16:creationId xmlns:a16="http://schemas.microsoft.com/office/drawing/2014/main" id="{00000000-0008-0000-1700-0000A8000000}"/>
                </a:ext>
              </a:extLst>
            </xdr:cNvPr>
            <xdr:cNvSpPr>
              <a:spLocks noChangeArrowheads="1"/>
            </xdr:cNvSpPr>
          </xdr:nvSpPr>
          <xdr:spPr bwMode="auto">
            <a:xfrm>
              <a:off x="867" y="2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14,556</a:t>
              </a:r>
            </a:p>
          </xdr:txBody>
        </xdr:sp>
        <xdr:sp macro="" textlink="">
          <xdr:nvSpPr>
            <xdr:cNvPr id="169" name="Rectangle 96">
              <a:extLst>
                <a:ext uri="{FF2B5EF4-FFF2-40B4-BE49-F238E27FC236}">
                  <a16:creationId xmlns:a16="http://schemas.microsoft.com/office/drawing/2014/main" id="{00000000-0008-0000-1700-0000A9000000}"/>
                </a:ext>
              </a:extLst>
            </xdr:cNvPr>
            <xdr:cNvSpPr>
              <a:spLocks noChangeArrowheads="1"/>
            </xdr:cNvSpPr>
          </xdr:nvSpPr>
          <xdr:spPr bwMode="auto">
            <a:xfrm>
              <a:off x="122" y="235"/>
              <a:ext cx="5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Indonesia</a:t>
              </a:r>
            </a:p>
          </xdr:txBody>
        </xdr:sp>
        <xdr:sp macro="" textlink="">
          <xdr:nvSpPr>
            <xdr:cNvPr id="170" name="Rectangle 97">
              <a:extLst>
                <a:ext uri="{FF2B5EF4-FFF2-40B4-BE49-F238E27FC236}">
                  <a16:creationId xmlns:a16="http://schemas.microsoft.com/office/drawing/2014/main" id="{00000000-0008-0000-1700-0000AA000000}"/>
                </a:ext>
              </a:extLst>
            </xdr:cNvPr>
            <xdr:cNvSpPr>
              <a:spLocks noChangeArrowheads="1"/>
            </xdr:cNvSpPr>
          </xdr:nvSpPr>
          <xdr:spPr bwMode="auto">
            <a:xfrm>
              <a:off x="322" y="235"/>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15,867</a:t>
              </a:r>
            </a:p>
          </xdr:txBody>
        </xdr:sp>
        <xdr:sp macro="" textlink="">
          <xdr:nvSpPr>
            <xdr:cNvPr id="171" name="Rectangle 98">
              <a:extLst>
                <a:ext uri="{FF2B5EF4-FFF2-40B4-BE49-F238E27FC236}">
                  <a16:creationId xmlns:a16="http://schemas.microsoft.com/office/drawing/2014/main" id="{00000000-0008-0000-1700-0000AB000000}"/>
                </a:ext>
              </a:extLst>
            </xdr:cNvPr>
            <xdr:cNvSpPr>
              <a:spLocks noChangeArrowheads="1"/>
            </xdr:cNvSpPr>
          </xdr:nvSpPr>
          <xdr:spPr bwMode="auto">
            <a:xfrm>
              <a:off x="381" y="2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6,423</a:t>
              </a:r>
            </a:p>
          </xdr:txBody>
        </xdr:sp>
        <xdr:sp macro="" textlink="">
          <xdr:nvSpPr>
            <xdr:cNvPr id="172" name="Rectangle 99">
              <a:extLst>
                <a:ext uri="{FF2B5EF4-FFF2-40B4-BE49-F238E27FC236}">
                  <a16:creationId xmlns:a16="http://schemas.microsoft.com/office/drawing/2014/main" id="{00000000-0008-0000-1700-0000AC000000}"/>
                </a:ext>
              </a:extLst>
            </xdr:cNvPr>
            <xdr:cNvSpPr>
              <a:spLocks noChangeArrowheads="1"/>
            </xdr:cNvSpPr>
          </xdr:nvSpPr>
          <xdr:spPr bwMode="auto">
            <a:xfrm>
              <a:off x="434" y="2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4,727</a:t>
              </a:r>
            </a:p>
          </xdr:txBody>
        </xdr:sp>
        <xdr:sp macro="" textlink="">
          <xdr:nvSpPr>
            <xdr:cNvPr id="173" name="Rectangle 100">
              <a:extLst>
                <a:ext uri="{FF2B5EF4-FFF2-40B4-BE49-F238E27FC236}">
                  <a16:creationId xmlns:a16="http://schemas.microsoft.com/office/drawing/2014/main" id="{00000000-0008-0000-1700-0000AD000000}"/>
                </a:ext>
              </a:extLst>
            </xdr:cNvPr>
            <xdr:cNvSpPr>
              <a:spLocks noChangeArrowheads="1"/>
            </xdr:cNvSpPr>
          </xdr:nvSpPr>
          <xdr:spPr bwMode="auto">
            <a:xfrm>
              <a:off x="564" y="23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300</a:t>
              </a:r>
            </a:p>
          </xdr:txBody>
        </xdr:sp>
        <xdr:sp macro="" textlink="">
          <xdr:nvSpPr>
            <xdr:cNvPr id="174" name="Rectangle 101">
              <a:extLst>
                <a:ext uri="{FF2B5EF4-FFF2-40B4-BE49-F238E27FC236}">
                  <a16:creationId xmlns:a16="http://schemas.microsoft.com/office/drawing/2014/main" id="{00000000-0008-0000-1700-0000AE000000}"/>
                </a:ext>
              </a:extLst>
            </xdr:cNvPr>
            <xdr:cNvSpPr>
              <a:spLocks noChangeArrowheads="1"/>
            </xdr:cNvSpPr>
          </xdr:nvSpPr>
          <xdr:spPr bwMode="auto">
            <a:xfrm>
              <a:off x="617" y="23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475</a:t>
              </a:r>
            </a:p>
          </xdr:txBody>
        </xdr:sp>
        <xdr:sp macro="" textlink="">
          <xdr:nvSpPr>
            <xdr:cNvPr id="175" name="Rectangle 102">
              <a:extLst>
                <a:ext uri="{FF2B5EF4-FFF2-40B4-BE49-F238E27FC236}">
                  <a16:creationId xmlns:a16="http://schemas.microsoft.com/office/drawing/2014/main" id="{00000000-0008-0000-1700-0000AF000000}"/>
                </a:ext>
              </a:extLst>
            </xdr:cNvPr>
            <xdr:cNvSpPr>
              <a:spLocks noChangeArrowheads="1"/>
            </xdr:cNvSpPr>
          </xdr:nvSpPr>
          <xdr:spPr bwMode="auto">
            <a:xfrm>
              <a:off x="670" y="235"/>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388</a:t>
              </a:r>
            </a:p>
          </xdr:txBody>
        </xdr:sp>
        <xdr:sp macro="" textlink="">
          <xdr:nvSpPr>
            <xdr:cNvPr id="176" name="Rectangle 103">
              <a:extLst>
                <a:ext uri="{FF2B5EF4-FFF2-40B4-BE49-F238E27FC236}">
                  <a16:creationId xmlns:a16="http://schemas.microsoft.com/office/drawing/2014/main" id="{00000000-0008-0000-1700-0000B0000000}"/>
                </a:ext>
              </a:extLst>
            </xdr:cNvPr>
            <xdr:cNvSpPr>
              <a:spLocks noChangeArrowheads="1"/>
            </xdr:cNvSpPr>
          </xdr:nvSpPr>
          <xdr:spPr bwMode="auto">
            <a:xfrm>
              <a:off x="782" y="235"/>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92</a:t>
              </a:r>
            </a:p>
          </xdr:txBody>
        </xdr:sp>
        <xdr:sp macro="" textlink="">
          <xdr:nvSpPr>
            <xdr:cNvPr id="177" name="Rectangle 104">
              <a:extLst>
                <a:ext uri="{FF2B5EF4-FFF2-40B4-BE49-F238E27FC236}">
                  <a16:creationId xmlns:a16="http://schemas.microsoft.com/office/drawing/2014/main" id="{00000000-0008-0000-1700-0000B1000000}"/>
                </a:ext>
              </a:extLst>
            </xdr:cNvPr>
            <xdr:cNvSpPr>
              <a:spLocks noChangeArrowheads="1"/>
            </xdr:cNvSpPr>
          </xdr:nvSpPr>
          <xdr:spPr bwMode="auto">
            <a:xfrm>
              <a:off x="820" y="2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6,074</a:t>
              </a:r>
            </a:p>
          </xdr:txBody>
        </xdr:sp>
        <xdr:sp macro="" textlink="">
          <xdr:nvSpPr>
            <xdr:cNvPr id="178" name="Rectangle 105">
              <a:extLst>
                <a:ext uri="{FF2B5EF4-FFF2-40B4-BE49-F238E27FC236}">
                  <a16:creationId xmlns:a16="http://schemas.microsoft.com/office/drawing/2014/main" id="{00000000-0008-0000-1700-0000B2000000}"/>
                </a:ext>
              </a:extLst>
            </xdr:cNvPr>
            <xdr:cNvSpPr>
              <a:spLocks noChangeArrowheads="1"/>
            </xdr:cNvSpPr>
          </xdr:nvSpPr>
          <xdr:spPr bwMode="auto">
            <a:xfrm>
              <a:off x="873" y="235"/>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3,832</a:t>
              </a:r>
            </a:p>
          </xdr:txBody>
        </xdr:sp>
        <xdr:sp macro="" textlink="">
          <xdr:nvSpPr>
            <xdr:cNvPr id="179" name="Rectangle 106">
              <a:extLst>
                <a:ext uri="{FF2B5EF4-FFF2-40B4-BE49-F238E27FC236}">
                  <a16:creationId xmlns:a16="http://schemas.microsoft.com/office/drawing/2014/main" id="{00000000-0008-0000-1700-0000B3000000}"/>
                </a:ext>
              </a:extLst>
            </xdr:cNvPr>
            <xdr:cNvSpPr>
              <a:spLocks noChangeArrowheads="1"/>
            </xdr:cNvSpPr>
          </xdr:nvSpPr>
          <xdr:spPr bwMode="auto">
            <a:xfrm>
              <a:off x="122" y="251"/>
              <a:ext cx="2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Iran</a:t>
              </a:r>
            </a:p>
          </xdr:txBody>
        </xdr:sp>
        <xdr:sp macro="" textlink="">
          <xdr:nvSpPr>
            <xdr:cNvPr id="180" name="Rectangle 107">
              <a:extLst>
                <a:ext uri="{FF2B5EF4-FFF2-40B4-BE49-F238E27FC236}">
                  <a16:creationId xmlns:a16="http://schemas.microsoft.com/office/drawing/2014/main" id="{00000000-0008-0000-1700-0000B4000000}"/>
                </a:ext>
              </a:extLst>
            </xdr:cNvPr>
            <xdr:cNvSpPr>
              <a:spLocks noChangeArrowheads="1"/>
            </xdr:cNvSpPr>
          </xdr:nvSpPr>
          <xdr:spPr bwMode="auto">
            <a:xfrm>
              <a:off x="328" y="2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1,077</a:t>
              </a:r>
            </a:p>
          </xdr:txBody>
        </xdr:sp>
        <xdr:sp macro="" textlink="">
          <xdr:nvSpPr>
            <xdr:cNvPr id="181" name="Rectangle 108">
              <a:extLst>
                <a:ext uri="{FF2B5EF4-FFF2-40B4-BE49-F238E27FC236}">
                  <a16:creationId xmlns:a16="http://schemas.microsoft.com/office/drawing/2014/main" id="{00000000-0008-0000-1700-0000B5000000}"/>
                </a:ext>
              </a:extLst>
            </xdr:cNvPr>
            <xdr:cNvSpPr>
              <a:spLocks noChangeArrowheads="1"/>
            </xdr:cNvSpPr>
          </xdr:nvSpPr>
          <xdr:spPr bwMode="auto">
            <a:xfrm>
              <a:off x="390" y="25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292</a:t>
              </a:r>
            </a:p>
          </xdr:txBody>
        </xdr:sp>
        <xdr:sp macro="" textlink="">
          <xdr:nvSpPr>
            <xdr:cNvPr id="182" name="Rectangle 109">
              <a:extLst>
                <a:ext uri="{FF2B5EF4-FFF2-40B4-BE49-F238E27FC236}">
                  <a16:creationId xmlns:a16="http://schemas.microsoft.com/office/drawing/2014/main" id="{00000000-0008-0000-1700-0000B6000000}"/>
                </a:ext>
              </a:extLst>
            </xdr:cNvPr>
            <xdr:cNvSpPr>
              <a:spLocks noChangeArrowheads="1"/>
            </xdr:cNvSpPr>
          </xdr:nvSpPr>
          <xdr:spPr bwMode="auto">
            <a:xfrm>
              <a:off x="449" y="251"/>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55</a:t>
              </a:r>
            </a:p>
          </xdr:txBody>
        </xdr:sp>
        <xdr:sp macro="" textlink="">
          <xdr:nvSpPr>
            <xdr:cNvPr id="183" name="Rectangle 110">
              <a:extLst>
                <a:ext uri="{FF2B5EF4-FFF2-40B4-BE49-F238E27FC236}">
                  <a16:creationId xmlns:a16="http://schemas.microsoft.com/office/drawing/2014/main" id="{00000000-0008-0000-1700-0000B7000000}"/>
                </a:ext>
              </a:extLst>
            </xdr:cNvPr>
            <xdr:cNvSpPr>
              <a:spLocks noChangeArrowheads="1"/>
            </xdr:cNvSpPr>
          </xdr:nvSpPr>
          <xdr:spPr bwMode="auto">
            <a:xfrm>
              <a:off x="570" y="251"/>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42</a:t>
              </a:r>
            </a:p>
          </xdr:txBody>
        </xdr:sp>
        <xdr:sp macro="" textlink="">
          <xdr:nvSpPr>
            <xdr:cNvPr id="184" name="Rectangle 111">
              <a:extLst>
                <a:ext uri="{FF2B5EF4-FFF2-40B4-BE49-F238E27FC236}">
                  <a16:creationId xmlns:a16="http://schemas.microsoft.com/office/drawing/2014/main" id="{00000000-0008-0000-1700-0000B8000000}"/>
                </a:ext>
              </a:extLst>
            </xdr:cNvPr>
            <xdr:cNvSpPr>
              <a:spLocks noChangeArrowheads="1"/>
            </xdr:cNvSpPr>
          </xdr:nvSpPr>
          <xdr:spPr bwMode="auto">
            <a:xfrm>
              <a:off x="623" y="251"/>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30</a:t>
              </a:r>
            </a:p>
          </xdr:txBody>
        </xdr:sp>
        <xdr:sp macro="" textlink="">
          <xdr:nvSpPr>
            <xdr:cNvPr id="185" name="Rectangle 112">
              <a:extLst>
                <a:ext uri="{FF2B5EF4-FFF2-40B4-BE49-F238E27FC236}">
                  <a16:creationId xmlns:a16="http://schemas.microsoft.com/office/drawing/2014/main" id="{00000000-0008-0000-1700-0000B9000000}"/>
                </a:ext>
              </a:extLst>
            </xdr:cNvPr>
            <xdr:cNvSpPr>
              <a:spLocks noChangeArrowheads="1"/>
            </xdr:cNvSpPr>
          </xdr:nvSpPr>
          <xdr:spPr bwMode="auto">
            <a:xfrm>
              <a:off x="676" y="251"/>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a:t>
              </a:r>
            </a:p>
          </xdr:txBody>
        </xdr:sp>
        <xdr:sp macro="" textlink="">
          <xdr:nvSpPr>
            <xdr:cNvPr id="186" name="Rectangle 113">
              <a:extLst>
                <a:ext uri="{FF2B5EF4-FFF2-40B4-BE49-F238E27FC236}">
                  <a16:creationId xmlns:a16="http://schemas.microsoft.com/office/drawing/2014/main" id="{00000000-0008-0000-1700-0000BA000000}"/>
                </a:ext>
              </a:extLst>
            </xdr:cNvPr>
            <xdr:cNvSpPr>
              <a:spLocks noChangeArrowheads="1"/>
            </xdr:cNvSpPr>
          </xdr:nvSpPr>
          <xdr:spPr bwMode="auto">
            <a:xfrm>
              <a:off x="782" y="251"/>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22</a:t>
              </a:r>
            </a:p>
          </xdr:txBody>
        </xdr:sp>
        <xdr:sp macro="" textlink="">
          <xdr:nvSpPr>
            <xdr:cNvPr id="187" name="Rectangle 114">
              <a:extLst>
                <a:ext uri="{FF2B5EF4-FFF2-40B4-BE49-F238E27FC236}">
                  <a16:creationId xmlns:a16="http://schemas.microsoft.com/office/drawing/2014/main" id="{00000000-0008-0000-1700-0000BB000000}"/>
                </a:ext>
              </a:extLst>
            </xdr:cNvPr>
            <xdr:cNvSpPr>
              <a:spLocks noChangeArrowheads="1"/>
            </xdr:cNvSpPr>
          </xdr:nvSpPr>
          <xdr:spPr bwMode="auto">
            <a:xfrm>
              <a:off x="829" y="25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102</a:t>
              </a:r>
            </a:p>
          </xdr:txBody>
        </xdr:sp>
        <xdr:sp macro="" textlink="">
          <xdr:nvSpPr>
            <xdr:cNvPr id="188" name="Rectangle 115">
              <a:extLst>
                <a:ext uri="{FF2B5EF4-FFF2-40B4-BE49-F238E27FC236}">
                  <a16:creationId xmlns:a16="http://schemas.microsoft.com/office/drawing/2014/main" id="{00000000-0008-0000-1700-0000BC000000}"/>
                </a:ext>
              </a:extLst>
            </xdr:cNvPr>
            <xdr:cNvSpPr>
              <a:spLocks noChangeArrowheads="1"/>
            </xdr:cNvSpPr>
          </xdr:nvSpPr>
          <xdr:spPr bwMode="auto">
            <a:xfrm>
              <a:off x="882" y="25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793</a:t>
              </a:r>
            </a:p>
          </xdr:txBody>
        </xdr:sp>
        <xdr:sp macro="" textlink="">
          <xdr:nvSpPr>
            <xdr:cNvPr id="189" name="Rectangle 116">
              <a:extLst>
                <a:ext uri="{FF2B5EF4-FFF2-40B4-BE49-F238E27FC236}">
                  <a16:creationId xmlns:a16="http://schemas.microsoft.com/office/drawing/2014/main" id="{00000000-0008-0000-1700-0000BD000000}"/>
                </a:ext>
              </a:extLst>
            </xdr:cNvPr>
            <xdr:cNvSpPr>
              <a:spLocks noChangeArrowheads="1"/>
            </xdr:cNvSpPr>
          </xdr:nvSpPr>
          <xdr:spPr bwMode="auto">
            <a:xfrm>
              <a:off x="122" y="268"/>
              <a:ext cx="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Kenya</a:t>
              </a:r>
            </a:p>
          </xdr:txBody>
        </xdr:sp>
        <xdr:sp macro="" textlink="">
          <xdr:nvSpPr>
            <xdr:cNvPr id="190" name="Rectangle 117">
              <a:extLst>
                <a:ext uri="{FF2B5EF4-FFF2-40B4-BE49-F238E27FC236}">
                  <a16:creationId xmlns:a16="http://schemas.microsoft.com/office/drawing/2014/main" id="{00000000-0008-0000-1700-0000BE000000}"/>
                </a:ext>
              </a:extLst>
            </xdr:cNvPr>
            <xdr:cNvSpPr>
              <a:spLocks noChangeArrowheads="1"/>
            </xdr:cNvSpPr>
          </xdr:nvSpPr>
          <xdr:spPr bwMode="auto">
            <a:xfrm>
              <a:off x="322" y="26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10,028</a:t>
              </a:r>
            </a:p>
          </xdr:txBody>
        </xdr:sp>
        <xdr:sp macro="" textlink="">
          <xdr:nvSpPr>
            <xdr:cNvPr id="191" name="Rectangle 118">
              <a:extLst>
                <a:ext uri="{FF2B5EF4-FFF2-40B4-BE49-F238E27FC236}">
                  <a16:creationId xmlns:a16="http://schemas.microsoft.com/office/drawing/2014/main" id="{00000000-0008-0000-1700-0000BF000000}"/>
                </a:ext>
              </a:extLst>
            </xdr:cNvPr>
            <xdr:cNvSpPr>
              <a:spLocks noChangeArrowheads="1"/>
            </xdr:cNvSpPr>
          </xdr:nvSpPr>
          <xdr:spPr bwMode="auto">
            <a:xfrm>
              <a:off x="381" y="2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3,323</a:t>
              </a:r>
            </a:p>
          </xdr:txBody>
        </xdr:sp>
        <xdr:sp macro="" textlink="">
          <xdr:nvSpPr>
            <xdr:cNvPr id="192" name="Rectangle 119">
              <a:extLst>
                <a:ext uri="{FF2B5EF4-FFF2-40B4-BE49-F238E27FC236}">
                  <a16:creationId xmlns:a16="http://schemas.microsoft.com/office/drawing/2014/main" id="{00000000-0008-0000-1700-0000C0000000}"/>
                </a:ext>
              </a:extLst>
            </xdr:cNvPr>
            <xdr:cNvSpPr>
              <a:spLocks noChangeArrowheads="1"/>
            </xdr:cNvSpPr>
          </xdr:nvSpPr>
          <xdr:spPr bwMode="auto">
            <a:xfrm>
              <a:off x="434" y="2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2,096</a:t>
              </a:r>
            </a:p>
          </xdr:txBody>
        </xdr:sp>
        <xdr:sp macro="" textlink="">
          <xdr:nvSpPr>
            <xdr:cNvPr id="193" name="Rectangle 120">
              <a:extLst>
                <a:ext uri="{FF2B5EF4-FFF2-40B4-BE49-F238E27FC236}">
                  <a16:creationId xmlns:a16="http://schemas.microsoft.com/office/drawing/2014/main" id="{00000000-0008-0000-1700-0000C1000000}"/>
                </a:ext>
              </a:extLst>
            </xdr:cNvPr>
            <xdr:cNvSpPr>
              <a:spLocks noChangeArrowheads="1"/>
            </xdr:cNvSpPr>
          </xdr:nvSpPr>
          <xdr:spPr bwMode="auto">
            <a:xfrm>
              <a:off x="555" y="2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9,406</a:t>
              </a:r>
            </a:p>
          </xdr:txBody>
        </xdr:sp>
        <xdr:sp macro="" textlink="">
          <xdr:nvSpPr>
            <xdr:cNvPr id="194" name="Rectangle 121">
              <a:extLst>
                <a:ext uri="{FF2B5EF4-FFF2-40B4-BE49-F238E27FC236}">
                  <a16:creationId xmlns:a16="http://schemas.microsoft.com/office/drawing/2014/main" id="{00000000-0008-0000-1700-0000C2000000}"/>
                </a:ext>
              </a:extLst>
            </xdr:cNvPr>
            <xdr:cNvSpPr>
              <a:spLocks noChangeArrowheads="1"/>
            </xdr:cNvSpPr>
          </xdr:nvSpPr>
          <xdr:spPr bwMode="auto">
            <a:xfrm>
              <a:off x="608" y="2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4,809</a:t>
              </a:r>
            </a:p>
          </xdr:txBody>
        </xdr:sp>
        <xdr:sp macro="" textlink="">
          <xdr:nvSpPr>
            <xdr:cNvPr id="195" name="Rectangle 122">
              <a:extLst>
                <a:ext uri="{FF2B5EF4-FFF2-40B4-BE49-F238E27FC236}">
                  <a16:creationId xmlns:a16="http://schemas.microsoft.com/office/drawing/2014/main" id="{00000000-0008-0000-1700-0000C3000000}"/>
                </a:ext>
              </a:extLst>
            </xdr:cNvPr>
            <xdr:cNvSpPr>
              <a:spLocks noChangeArrowheads="1"/>
            </xdr:cNvSpPr>
          </xdr:nvSpPr>
          <xdr:spPr bwMode="auto">
            <a:xfrm>
              <a:off x="661" y="26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2,668</a:t>
              </a:r>
            </a:p>
          </xdr:txBody>
        </xdr:sp>
        <xdr:sp macro="" textlink="">
          <xdr:nvSpPr>
            <xdr:cNvPr id="196" name="Rectangle 123">
              <a:extLst>
                <a:ext uri="{FF2B5EF4-FFF2-40B4-BE49-F238E27FC236}">
                  <a16:creationId xmlns:a16="http://schemas.microsoft.com/office/drawing/2014/main" id="{00000000-0008-0000-1700-0000C4000000}"/>
                </a:ext>
              </a:extLst>
            </xdr:cNvPr>
            <xdr:cNvSpPr>
              <a:spLocks noChangeArrowheads="1"/>
            </xdr:cNvSpPr>
          </xdr:nvSpPr>
          <xdr:spPr bwMode="auto">
            <a:xfrm>
              <a:off x="761" y="26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19,758</a:t>
              </a:r>
            </a:p>
          </xdr:txBody>
        </xdr:sp>
        <xdr:sp macro="" textlink="">
          <xdr:nvSpPr>
            <xdr:cNvPr id="197" name="Rectangle 124">
              <a:extLst>
                <a:ext uri="{FF2B5EF4-FFF2-40B4-BE49-F238E27FC236}">
                  <a16:creationId xmlns:a16="http://schemas.microsoft.com/office/drawing/2014/main" id="{00000000-0008-0000-1700-0000C5000000}"/>
                </a:ext>
              </a:extLst>
            </xdr:cNvPr>
            <xdr:cNvSpPr>
              <a:spLocks noChangeArrowheads="1"/>
            </xdr:cNvSpPr>
          </xdr:nvSpPr>
          <xdr:spPr bwMode="auto">
            <a:xfrm>
              <a:off x="814" y="26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50,917</a:t>
              </a:r>
            </a:p>
          </xdr:txBody>
        </xdr:sp>
        <xdr:sp macro="" textlink="">
          <xdr:nvSpPr>
            <xdr:cNvPr id="198" name="Rectangle 125">
              <a:extLst>
                <a:ext uri="{FF2B5EF4-FFF2-40B4-BE49-F238E27FC236}">
                  <a16:creationId xmlns:a16="http://schemas.microsoft.com/office/drawing/2014/main" id="{00000000-0008-0000-1700-0000C6000000}"/>
                </a:ext>
              </a:extLst>
            </xdr:cNvPr>
            <xdr:cNvSpPr>
              <a:spLocks noChangeArrowheads="1"/>
            </xdr:cNvSpPr>
          </xdr:nvSpPr>
          <xdr:spPr bwMode="auto">
            <a:xfrm>
              <a:off x="867" y="26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29,252</a:t>
              </a:r>
            </a:p>
          </xdr:txBody>
        </xdr:sp>
        <xdr:sp macro="" textlink="">
          <xdr:nvSpPr>
            <xdr:cNvPr id="199" name="Rectangle 126">
              <a:extLst>
                <a:ext uri="{FF2B5EF4-FFF2-40B4-BE49-F238E27FC236}">
                  <a16:creationId xmlns:a16="http://schemas.microsoft.com/office/drawing/2014/main" id="{00000000-0008-0000-1700-0000C7000000}"/>
                </a:ext>
              </a:extLst>
            </xdr:cNvPr>
            <xdr:cNvSpPr>
              <a:spLocks noChangeArrowheads="1"/>
            </xdr:cNvSpPr>
          </xdr:nvSpPr>
          <xdr:spPr bwMode="auto">
            <a:xfrm>
              <a:off x="122" y="284"/>
              <a:ext cx="4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Lesotho</a:t>
              </a:r>
            </a:p>
          </xdr:txBody>
        </xdr:sp>
        <xdr:sp macro="" textlink="">
          <xdr:nvSpPr>
            <xdr:cNvPr id="200" name="Rectangle 127">
              <a:extLst>
                <a:ext uri="{FF2B5EF4-FFF2-40B4-BE49-F238E27FC236}">
                  <a16:creationId xmlns:a16="http://schemas.microsoft.com/office/drawing/2014/main" id="{00000000-0008-0000-1700-0000C8000000}"/>
                </a:ext>
              </a:extLst>
            </xdr:cNvPr>
            <xdr:cNvSpPr>
              <a:spLocks noChangeArrowheads="1"/>
            </xdr:cNvSpPr>
          </xdr:nvSpPr>
          <xdr:spPr bwMode="auto">
            <a:xfrm>
              <a:off x="328" y="2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2,972</a:t>
              </a:r>
            </a:p>
          </xdr:txBody>
        </xdr:sp>
        <xdr:sp macro="" textlink="">
          <xdr:nvSpPr>
            <xdr:cNvPr id="201" name="Rectangle 128">
              <a:extLst>
                <a:ext uri="{FF2B5EF4-FFF2-40B4-BE49-F238E27FC236}">
                  <a16:creationId xmlns:a16="http://schemas.microsoft.com/office/drawing/2014/main" id="{00000000-0008-0000-1700-0000C9000000}"/>
                </a:ext>
              </a:extLst>
            </xdr:cNvPr>
            <xdr:cNvSpPr>
              <a:spLocks noChangeArrowheads="1"/>
            </xdr:cNvSpPr>
          </xdr:nvSpPr>
          <xdr:spPr bwMode="auto">
            <a:xfrm>
              <a:off x="390" y="28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659</a:t>
              </a:r>
            </a:p>
          </xdr:txBody>
        </xdr:sp>
        <xdr:sp macro="" textlink="">
          <xdr:nvSpPr>
            <xdr:cNvPr id="202" name="Rectangle 129">
              <a:extLst>
                <a:ext uri="{FF2B5EF4-FFF2-40B4-BE49-F238E27FC236}">
                  <a16:creationId xmlns:a16="http://schemas.microsoft.com/office/drawing/2014/main" id="{00000000-0008-0000-1700-0000CA000000}"/>
                </a:ext>
              </a:extLst>
            </xdr:cNvPr>
            <xdr:cNvSpPr>
              <a:spLocks noChangeArrowheads="1"/>
            </xdr:cNvSpPr>
          </xdr:nvSpPr>
          <xdr:spPr bwMode="auto">
            <a:xfrm>
              <a:off x="443" y="28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470</a:t>
              </a:r>
            </a:p>
          </xdr:txBody>
        </xdr:sp>
        <xdr:sp macro="" textlink="">
          <xdr:nvSpPr>
            <xdr:cNvPr id="203" name="Rectangle 130">
              <a:extLst>
                <a:ext uri="{FF2B5EF4-FFF2-40B4-BE49-F238E27FC236}">
                  <a16:creationId xmlns:a16="http://schemas.microsoft.com/office/drawing/2014/main" id="{00000000-0008-0000-1700-0000CB000000}"/>
                </a:ext>
              </a:extLst>
            </xdr:cNvPr>
            <xdr:cNvSpPr>
              <a:spLocks noChangeArrowheads="1"/>
            </xdr:cNvSpPr>
          </xdr:nvSpPr>
          <xdr:spPr bwMode="auto">
            <a:xfrm>
              <a:off x="564" y="28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906</a:t>
              </a:r>
            </a:p>
          </xdr:txBody>
        </xdr:sp>
        <xdr:sp macro="" textlink="">
          <xdr:nvSpPr>
            <xdr:cNvPr id="204" name="Rectangle 131">
              <a:extLst>
                <a:ext uri="{FF2B5EF4-FFF2-40B4-BE49-F238E27FC236}">
                  <a16:creationId xmlns:a16="http://schemas.microsoft.com/office/drawing/2014/main" id="{00000000-0008-0000-1700-0000CC000000}"/>
                </a:ext>
              </a:extLst>
            </xdr:cNvPr>
            <xdr:cNvSpPr>
              <a:spLocks noChangeArrowheads="1"/>
            </xdr:cNvSpPr>
          </xdr:nvSpPr>
          <xdr:spPr bwMode="auto">
            <a:xfrm>
              <a:off x="617" y="28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865</a:t>
              </a:r>
            </a:p>
          </xdr:txBody>
        </xdr:sp>
        <xdr:sp macro="" textlink="">
          <xdr:nvSpPr>
            <xdr:cNvPr id="205" name="Rectangle 132">
              <a:extLst>
                <a:ext uri="{FF2B5EF4-FFF2-40B4-BE49-F238E27FC236}">
                  <a16:creationId xmlns:a16="http://schemas.microsoft.com/office/drawing/2014/main" id="{00000000-0008-0000-1700-0000CD000000}"/>
                </a:ext>
              </a:extLst>
            </xdr:cNvPr>
            <xdr:cNvSpPr>
              <a:spLocks noChangeArrowheads="1"/>
            </xdr:cNvSpPr>
          </xdr:nvSpPr>
          <xdr:spPr bwMode="auto">
            <a:xfrm>
              <a:off x="670" y="28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252</a:t>
              </a:r>
            </a:p>
          </xdr:txBody>
        </xdr:sp>
        <xdr:sp macro="" textlink="">
          <xdr:nvSpPr>
            <xdr:cNvPr id="206" name="Rectangle 133">
              <a:extLst>
                <a:ext uri="{FF2B5EF4-FFF2-40B4-BE49-F238E27FC236}">
                  <a16:creationId xmlns:a16="http://schemas.microsoft.com/office/drawing/2014/main" id="{00000000-0008-0000-1700-0000CE000000}"/>
                </a:ext>
              </a:extLst>
            </xdr:cNvPr>
            <xdr:cNvSpPr>
              <a:spLocks noChangeArrowheads="1"/>
            </xdr:cNvSpPr>
          </xdr:nvSpPr>
          <xdr:spPr bwMode="auto">
            <a:xfrm>
              <a:off x="767" y="2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1,164</a:t>
              </a:r>
            </a:p>
          </xdr:txBody>
        </xdr:sp>
        <xdr:sp macro="" textlink="">
          <xdr:nvSpPr>
            <xdr:cNvPr id="207" name="Rectangle 134">
              <a:extLst>
                <a:ext uri="{FF2B5EF4-FFF2-40B4-BE49-F238E27FC236}">
                  <a16:creationId xmlns:a16="http://schemas.microsoft.com/office/drawing/2014/main" id="{00000000-0008-0000-1700-0000CF000000}"/>
                </a:ext>
              </a:extLst>
            </xdr:cNvPr>
            <xdr:cNvSpPr>
              <a:spLocks noChangeArrowheads="1"/>
            </xdr:cNvSpPr>
          </xdr:nvSpPr>
          <xdr:spPr bwMode="auto">
            <a:xfrm>
              <a:off x="820" y="2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6,056</a:t>
              </a:r>
            </a:p>
          </xdr:txBody>
        </xdr:sp>
        <xdr:sp macro="" textlink="">
          <xdr:nvSpPr>
            <xdr:cNvPr id="208" name="Rectangle 135">
              <a:extLst>
                <a:ext uri="{FF2B5EF4-FFF2-40B4-BE49-F238E27FC236}">
                  <a16:creationId xmlns:a16="http://schemas.microsoft.com/office/drawing/2014/main" id="{00000000-0008-0000-1700-0000D0000000}"/>
                </a:ext>
              </a:extLst>
            </xdr:cNvPr>
            <xdr:cNvSpPr>
              <a:spLocks noChangeArrowheads="1"/>
            </xdr:cNvSpPr>
          </xdr:nvSpPr>
          <xdr:spPr bwMode="auto">
            <a:xfrm>
              <a:off x="873" y="2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2,264</a:t>
              </a:r>
            </a:p>
          </xdr:txBody>
        </xdr:sp>
        <xdr:sp macro="" textlink="">
          <xdr:nvSpPr>
            <xdr:cNvPr id="209" name="Rectangle 136">
              <a:extLst>
                <a:ext uri="{FF2B5EF4-FFF2-40B4-BE49-F238E27FC236}">
                  <a16:creationId xmlns:a16="http://schemas.microsoft.com/office/drawing/2014/main" id="{00000000-0008-0000-1700-0000D1000000}"/>
                </a:ext>
              </a:extLst>
            </xdr:cNvPr>
            <xdr:cNvSpPr>
              <a:spLocks noChangeArrowheads="1"/>
            </xdr:cNvSpPr>
          </xdr:nvSpPr>
          <xdr:spPr bwMode="auto">
            <a:xfrm>
              <a:off x="122" y="301"/>
              <a:ext cx="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Malawi</a:t>
              </a:r>
            </a:p>
          </xdr:txBody>
        </xdr:sp>
        <xdr:sp macro="" textlink="">
          <xdr:nvSpPr>
            <xdr:cNvPr id="210" name="Rectangle 137">
              <a:extLst>
                <a:ext uri="{FF2B5EF4-FFF2-40B4-BE49-F238E27FC236}">
                  <a16:creationId xmlns:a16="http://schemas.microsoft.com/office/drawing/2014/main" id="{00000000-0008-0000-1700-0000D2000000}"/>
                </a:ext>
              </a:extLst>
            </xdr:cNvPr>
            <xdr:cNvSpPr>
              <a:spLocks noChangeArrowheads="1"/>
            </xdr:cNvSpPr>
          </xdr:nvSpPr>
          <xdr:spPr bwMode="auto">
            <a:xfrm>
              <a:off x="328" y="3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4,786</a:t>
              </a:r>
            </a:p>
          </xdr:txBody>
        </xdr:sp>
        <xdr:sp macro="" textlink="">
          <xdr:nvSpPr>
            <xdr:cNvPr id="211" name="Rectangle 138">
              <a:extLst>
                <a:ext uri="{FF2B5EF4-FFF2-40B4-BE49-F238E27FC236}">
                  <a16:creationId xmlns:a16="http://schemas.microsoft.com/office/drawing/2014/main" id="{00000000-0008-0000-1700-0000D3000000}"/>
                </a:ext>
              </a:extLst>
            </xdr:cNvPr>
            <xdr:cNvSpPr>
              <a:spLocks noChangeArrowheads="1"/>
            </xdr:cNvSpPr>
          </xdr:nvSpPr>
          <xdr:spPr bwMode="auto">
            <a:xfrm>
              <a:off x="381" y="3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1,050</a:t>
              </a:r>
            </a:p>
          </xdr:txBody>
        </xdr:sp>
        <xdr:sp macro="" textlink="">
          <xdr:nvSpPr>
            <xdr:cNvPr id="212" name="Rectangle 139">
              <a:extLst>
                <a:ext uri="{FF2B5EF4-FFF2-40B4-BE49-F238E27FC236}">
                  <a16:creationId xmlns:a16="http://schemas.microsoft.com/office/drawing/2014/main" id="{00000000-0008-0000-1700-0000D4000000}"/>
                </a:ext>
              </a:extLst>
            </xdr:cNvPr>
            <xdr:cNvSpPr>
              <a:spLocks noChangeArrowheads="1"/>
            </xdr:cNvSpPr>
          </xdr:nvSpPr>
          <xdr:spPr bwMode="auto">
            <a:xfrm>
              <a:off x="443" y="301"/>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786</a:t>
              </a:r>
            </a:p>
          </xdr:txBody>
        </xdr:sp>
        <xdr:sp macro="" textlink="">
          <xdr:nvSpPr>
            <xdr:cNvPr id="213" name="Rectangle 140">
              <a:extLst>
                <a:ext uri="{FF2B5EF4-FFF2-40B4-BE49-F238E27FC236}">
                  <a16:creationId xmlns:a16="http://schemas.microsoft.com/office/drawing/2014/main" id="{00000000-0008-0000-1700-0000D5000000}"/>
                </a:ext>
              </a:extLst>
            </xdr:cNvPr>
            <xdr:cNvSpPr>
              <a:spLocks noChangeArrowheads="1"/>
            </xdr:cNvSpPr>
          </xdr:nvSpPr>
          <xdr:spPr bwMode="auto">
            <a:xfrm>
              <a:off x="555" y="3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7,015</a:t>
              </a:r>
            </a:p>
          </xdr:txBody>
        </xdr:sp>
        <xdr:sp macro="" textlink="">
          <xdr:nvSpPr>
            <xdr:cNvPr id="214" name="Rectangle 141">
              <a:extLst>
                <a:ext uri="{FF2B5EF4-FFF2-40B4-BE49-F238E27FC236}">
                  <a16:creationId xmlns:a16="http://schemas.microsoft.com/office/drawing/2014/main" id="{00000000-0008-0000-1700-0000D6000000}"/>
                </a:ext>
              </a:extLst>
            </xdr:cNvPr>
            <xdr:cNvSpPr>
              <a:spLocks noChangeArrowheads="1"/>
            </xdr:cNvSpPr>
          </xdr:nvSpPr>
          <xdr:spPr bwMode="auto">
            <a:xfrm>
              <a:off x="608" y="3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5,765</a:t>
              </a:r>
            </a:p>
          </xdr:txBody>
        </xdr:sp>
        <xdr:sp macro="" textlink="">
          <xdr:nvSpPr>
            <xdr:cNvPr id="215" name="Rectangle 142">
              <a:extLst>
                <a:ext uri="{FF2B5EF4-FFF2-40B4-BE49-F238E27FC236}">
                  <a16:creationId xmlns:a16="http://schemas.microsoft.com/office/drawing/2014/main" id="{00000000-0008-0000-1700-0000D7000000}"/>
                </a:ext>
              </a:extLst>
            </xdr:cNvPr>
            <xdr:cNvSpPr>
              <a:spLocks noChangeArrowheads="1"/>
            </xdr:cNvSpPr>
          </xdr:nvSpPr>
          <xdr:spPr bwMode="auto">
            <a:xfrm>
              <a:off x="661" y="30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2,014</a:t>
              </a:r>
            </a:p>
          </xdr:txBody>
        </xdr:sp>
        <xdr:sp macro="" textlink="">
          <xdr:nvSpPr>
            <xdr:cNvPr id="216" name="Rectangle 143">
              <a:extLst>
                <a:ext uri="{FF2B5EF4-FFF2-40B4-BE49-F238E27FC236}">
                  <a16:creationId xmlns:a16="http://schemas.microsoft.com/office/drawing/2014/main" id="{00000000-0008-0000-1700-0000D8000000}"/>
                </a:ext>
              </a:extLst>
            </xdr:cNvPr>
            <xdr:cNvSpPr>
              <a:spLocks noChangeArrowheads="1"/>
            </xdr:cNvSpPr>
          </xdr:nvSpPr>
          <xdr:spPr bwMode="auto">
            <a:xfrm>
              <a:off x="761" y="301"/>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11,495</a:t>
              </a:r>
            </a:p>
          </xdr:txBody>
        </xdr:sp>
        <xdr:sp macro="" textlink="">
          <xdr:nvSpPr>
            <xdr:cNvPr id="217" name="Rectangle 144">
              <a:extLst>
                <a:ext uri="{FF2B5EF4-FFF2-40B4-BE49-F238E27FC236}">
                  <a16:creationId xmlns:a16="http://schemas.microsoft.com/office/drawing/2014/main" id="{00000000-0008-0000-1700-0000D9000000}"/>
                </a:ext>
              </a:extLst>
            </xdr:cNvPr>
            <xdr:cNvSpPr>
              <a:spLocks noChangeArrowheads="1"/>
            </xdr:cNvSpPr>
          </xdr:nvSpPr>
          <xdr:spPr bwMode="auto">
            <a:xfrm>
              <a:off x="814" y="301"/>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35,208</a:t>
              </a:r>
            </a:p>
          </xdr:txBody>
        </xdr:sp>
        <xdr:sp macro="" textlink="">
          <xdr:nvSpPr>
            <xdr:cNvPr id="218" name="Rectangle 145">
              <a:extLst>
                <a:ext uri="{FF2B5EF4-FFF2-40B4-BE49-F238E27FC236}">
                  <a16:creationId xmlns:a16="http://schemas.microsoft.com/office/drawing/2014/main" id="{00000000-0008-0000-1700-0000DA000000}"/>
                </a:ext>
              </a:extLst>
            </xdr:cNvPr>
            <xdr:cNvSpPr>
              <a:spLocks noChangeArrowheads="1"/>
            </xdr:cNvSpPr>
          </xdr:nvSpPr>
          <xdr:spPr bwMode="auto">
            <a:xfrm>
              <a:off x="867" y="301"/>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21,318</a:t>
              </a:r>
            </a:p>
          </xdr:txBody>
        </xdr:sp>
        <xdr:sp macro="" textlink="">
          <xdr:nvSpPr>
            <xdr:cNvPr id="219" name="Rectangle 146">
              <a:extLst>
                <a:ext uri="{FF2B5EF4-FFF2-40B4-BE49-F238E27FC236}">
                  <a16:creationId xmlns:a16="http://schemas.microsoft.com/office/drawing/2014/main" id="{00000000-0008-0000-1700-0000DB000000}"/>
                </a:ext>
              </a:extLst>
            </xdr:cNvPr>
            <xdr:cNvSpPr>
              <a:spLocks noChangeArrowheads="1"/>
            </xdr:cNvSpPr>
          </xdr:nvSpPr>
          <xdr:spPr bwMode="auto">
            <a:xfrm>
              <a:off x="122" y="318"/>
              <a:ext cx="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Mozambique</a:t>
              </a:r>
            </a:p>
          </xdr:txBody>
        </xdr:sp>
        <xdr:sp macro="" textlink="">
          <xdr:nvSpPr>
            <xdr:cNvPr id="220" name="Rectangle 147">
              <a:extLst>
                <a:ext uri="{FF2B5EF4-FFF2-40B4-BE49-F238E27FC236}">
                  <a16:creationId xmlns:a16="http://schemas.microsoft.com/office/drawing/2014/main" id="{00000000-0008-0000-1700-0000DC000000}"/>
                </a:ext>
              </a:extLst>
            </xdr:cNvPr>
            <xdr:cNvSpPr>
              <a:spLocks noChangeArrowheads="1"/>
            </xdr:cNvSpPr>
          </xdr:nvSpPr>
          <xdr:spPr bwMode="auto">
            <a:xfrm>
              <a:off x="322" y="3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15,691</a:t>
              </a:r>
            </a:p>
          </xdr:txBody>
        </xdr:sp>
        <xdr:sp macro="" textlink="">
          <xdr:nvSpPr>
            <xdr:cNvPr id="221" name="Rectangle 148">
              <a:extLst>
                <a:ext uri="{FF2B5EF4-FFF2-40B4-BE49-F238E27FC236}">
                  <a16:creationId xmlns:a16="http://schemas.microsoft.com/office/drawing/2014/main" id="{00000000-0008-0000-1700-0000DD000000}"/>
                </a:ext>
              </a:extLst>
            </xdr:cNvPr>
            <xdr:cNvSpPr>
              <a:spLocks noChangeArrowheads="1"/>
            </xdr:cNvSpPr>
          </xdr:nvSpPr>
          <xdr:spPr bwMode="auto">
            <a:xfrm>
              <a:off x="381" y="3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3,387</a:t>
              </a:r>
            </a:p>
          </xdr:txBody>
        </xdr:sp>
        <xdr:sp macro="" textlink="">
          <xdr:nvSpPr>
            <xdr:cNvPr id="222" name="Rectangle 149">
              <a:extLst>
                <a:ext uri="{FF2B5EF4-FFF2-40B4-BE49-F238E27FC236}">
                  <a16:creationId xmlns:a16="http://schemas.microsoft.com/office/drawing/2014/main" id="{00000000-0008-0000-1700-0000DE000000}"/>
                </a:ext>
              </a:extLst>
            </xdr:cNvPr>
            <xdr:cNvSpPr>
              <a:spLocks noChangeArrowheads="1"/>
            </xdr:cNvSpPr>
          </xdr:nvSpPr>
          <xdr:spPr bwMode="auto">
            <a:xfrm>
              <a:off x="434" y="3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2,255</a:t>
              </a:r>
            </a:p>
          </xdr:txBody>
        </xdr:sp>
        <xdr:sp macro="" textlink="">
          <xdr:nvSpPr>
            <xdr:cNvPr id="223" name="Rectangle 150">
              <a:extLst>
                <a:ext uri="{FF2B5EF4-FFF2-40B4-BE49-F238E27FC236}">
                  <a16:creationId xmlns:a16="http://schemas.microsoft.com/office/drawing/2014/main" id="{00000000-0008-0000-1700-0000DF000000}"/>
                </a:ext>
              </a:extLst>
            </xdr:cNvPr>
            <xdr:cNvSpPr>
              <a:spLocks noChangeArrowheads="1"/>
            </xdr:cNvSpPr>
          </xdr:nvSpPr>
          <xdr:spPr bwMode="auto">
            <a:xfrm>
              <a:off x="555" y="3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2,724</a:t>
              </a:r>
            </a:p>
          </xdr:txBody>
        </xdr:sp>
        <xdr:sp macro="" textlink="">
          <xdr:nvSpPr>
            <xdr:cNvPr id="224" name="Rectangle 151">
              <a:extLst>
                <a:ext uri="{FF2B5EF4-FFF2-40B4-BE49-F238E27FC236}">
                  <a16:creationId xmlns:a16="http://schemas.microsoft.com/office/drawing/2014/main" id="{00000000-0008-0000-1700-0000E0000000}"/>
                </a:ext>
              </a:extLst>
            </xdr:cNvPr>
            <xdr:cNvSpPr>
              <a:spLocks noChangeArrowheads="1"/>
            </xdr:cNvSpPr>
          </xdr:nvSpPr>
          <xdr:spPr bwMode="auto">
            <a:xfrm>
              <a:off x="608" y="3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3,655</a:t>
              </a:r>
            </a:p>
          </xdr:txBody>
        </xdr:sp>
        <xdr:sp macro="" textlink="">
          <xdr:nvSpPr>
            <xdr:cNvPr id="225" name="Rectangle 152">
              <a:extLst>
                <a:ext uri="{FF2B5EF4-FFF2-40B4-BE49-F238E27FC236}">
                  <a16:creationId xmlns:a16="http://schemas.microsoft.com/office/drawing/2014/main" id="{00000000-0008-0000-1700-0000E1000000}"/>
                </a:ext>
              </a:extLst>
            </xdr:cNvPr>
            <xdr:cNvSpPr>
              <a:spLocks noChangeArrowheads="1"/>
            </xdr:cNvSpPr>
          </xdr:nvSpPr>
          <xdr:spPr bwMode="auto">
            <a:xfrm>
              <a:off x="661" y="3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2,339</a:t>
              </a:r>
            </a:p>
          </xdr:txBody>
        </xdr:sp>
        <xdr:sp macro="" textlink="">
          <xdr:nvSpPr>
            <xdr:cNvPr id="226" name="Rectangle 153">
              <a:extLst>
                <a:ext uri="{FF2B5EF4-FFF2-40B4-BE49-F238E27FC236}">
                  <a16:creationId xmlns:a16="http://schemas.microsoft.com/office/drawing/2014/main" id="{00000000-0008-0000-1700-0000E2000000}"/>
                </a:ext>
              </a:extLst>
            </xdr:cNvPr>
            <xdr:cNvSpPr>
              <a:spLocks noChangeArrowheads="1"/>
            </xdr:cNvSpPr>
          </xdr:nvSpPr>
          <xdr:spPr bwMode="auto">
            <a:xfrm>
              <a:off x="767" y="318"/>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2,086</a:t>
              </a:r>
            </a:p>
          </xdr:txBody>
        </xdr:sp>
        <xdr:sp macro="" textlink="">
          <xdr:nvSpPr>
            <xdr:cNvPr id="227" name="Rectangle 154">
              <a:extLst>
                <a:ext uri="{FF2B5EF4-FFF2-40B4-BE49-F238E27FC236}">
                  <a16:creationId xmlns:a16="http://schemas.microsoft.com/office/drawing/2014/main" id="{00000000-0008-0000-1700-0000E3000000}"/>
                </a:ext>
              </a:extLst>
            </xdr:cNvPr>
            <xdr:cNvSpPr>
              <a:spLocks noChangeArrowheads="1"/>
            </xdr:cNvSpPr>
          </xdr:nvSpPr>
          <xdr:spPr bwMode="auto">
            <a:xfrm>
              <a:off x="814" y="3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57,879</a:t>
              </a:r>
            </a:p>
          </xdr:txBody>
        </xdr:sp>
        <xdr:sp macro="" textlink="">
          <xdr:nvSpPr>
            <xdr:cNvPr id="228" name="Rectangle 155">
              <a:extLst>
                <a:ext uri="{FF2B5EF4-FFF2-40B4-BE49-F238E27FC236}">
                  <a16:creationId xmlns:a16="http://schemas.microsoft.com/office/drawing/2014/main" id="{00000000-0008-0000-1700-0000E4000000}"/>
                </a:ext>
              </a:extLst>
            </xdr:cNvPr>
            <xdr:cNvSpPr>
              <a:spLocks noChangeArrowheads="1"/>
            </xdr:cNvSpPr>
          </xdr:nvSpPr>
          <xdr:spPr bwMode="auto">
            <a:xfrm>
              <a:off x="867" y="318"/>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37,877</a:t>
              </a:r>
            </a:p>
          </xdr:txBody>
        </xdr:sp>
        <xdr:sp macro="" textlink="">
          <xdr:nvSpPr>
            <xdr:cNvPr id="229" name="Rectangle 156">
              <a:extLst>
                <a:ext uri="{FF2B5EF4-FFF2-40B4-BE49-F238E27FC236}">
                  <a16:creationId xmlns:a16="http://schemas.microsoft.com/office/drawing/2014/main" id="{00000000-0008-0000-1700-0000E5000000}"/>
                </a:ext>
              </a:extLst>
            </xdr:cNvPr>
            <xdr:cNvSpPr>
              <a:spLocks noChangeArrowheads="1"/>
            </xdr:cNvSpPr>
          </xdr:nvSpPr>
          <xdr:spPr bwMode="auto">
            <a:xfrm>
              <a:off x="122" y="334"/>
              <a:ext cx="4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Namibia</a:t>
              </a:r>
            </a:p>
          </xdr:txBody>
        </xdr:sp>
        <xdr:sp macro="" textlink="">
          <xdr:nvSpPr>
            <xdr:cNvPr id="230" name="Rectangle 157">
              <a:extLst>
                <a:ext uri="{FF2B5EF4-FFF2-40B4-BE49-F238E27FC236}">
                  <a16:creationId xmlns:a16="http://schemas.microsoft.com/office/drawing/2014/main" id="{00000000-0008-0000-1700-0000E6000000}"/>
                </a:ext>
              </a:extLst>
            </xdr:cNvPr>
            <xdr:cNvSpPr>
              <a:spLocks noChangeArrowheads="1"/>
            </xdr:cNvSpPr>
          </xdr:nvSpPr>
          <xdr:spPr bwMode="auto">
            <a:xfrm>
              <a:off x="328" y="3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1,146</a:t>
              </a:r>
            </a:p>
          </xdr:txBody>
        </xdr:sp>
        <xdr:sp macro="" textlink="">
          <xdr:nvSpPr>
            <xdr:cNvPr id="231" name="Rectangle 158">
              <a:extLst>
                <a:ext uri="{FF2B5EF4-FFF2-40B4-BE49-F238E27FC236}">
                  <a16:creationId xmlns:a16="http://schemas.microsoft.com/office/drawing/2014/main" id="{00000000-0008-0000-1700-0000E7000000}"/>
                </a:ext>
              </a:extLst>
            </xdr:cNvPr>
            <xdr:cNvSpPr>
              <a:spLocks noChangeArrowheads="1"/>
            </xdr:cNvSpPr>
          </xdr:nvSpPr>
          <xdr:spPr bwMode="auto">
            <a:xfrm>
              <a:off x="390" y="33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432</a:t>
              </a:r>
            </a:p>
          </xdr:txBody>
        </xdr:sp>
        <xdr:sp macro="" textlink="">
          <xdr:nvSpPr>
            <xdr:cNvPr id="232" name="Rectangle 159">
              <a:extLst>
                <a:ext uri="{FF2B5EF4-FFF2-40B4-BE49-F238E27FC236}">
                  <a16:creationId xmlns:a16="http://schemas.microsoft.com/office/drawing/2014/main" id="{00000000-0008-0000-1700-0000E8000000}"/>
                </a:ext>
              </a:extLst>
            </xdr:cNvPr>
            <xdr:cNvSpPr>
              <a:spLocks noChangeArrowheads="1"/>
            </xdr:cNvSpPr>
          </xdr:nvSpPr>
          <xdr:spPr bwMode="auto">
            <a:xfrm>
              <a:off x="443" y="33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253</a:t>
              </a:r>
            </a:p>
          </xdr:txBody>
        </xdr:sp>
        <xdr:sp macro="" textlink="">
          <xdr:nvSpPr>
            <xdr:cNvPr id="233" name="Rectangle 160">
              <a:extLst>
                <a:ext uri="{FF2B5EF4-FFF2-40B4-BE49-F238E27FC236}">
                  <a16:creationId xmlns:a16="http://schemas.microsoft.com/office/drawing/2014/main" id="{00000000-0008-0000-1700-0000E9000000}"/>
                </a:ext>
              </a:extLst>
            </xdr:cNvPr>
            <xdr:cNvSpPr>
              <a:spLocks noChangeArrowheads="1"/>
            </xdr:cNvSpPr>
          </xdr:nvSpPr>
          <xdr:spPr bwMode="auto">
            <a:xfrm>
              <a:off x="564" y="33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380</a:t>
              </a:r>
            </a:p>
          </xdr:txBody>
        </xdr:sp>
        <xdr:sp macro="" textlink="">
          <xdr:nvSpPr>
            <xdr:cNvPr id="234" name="Rectangle 161">
              <a:extLst>
                <a:ext uri="{FF2B5EF4-FFF2-40B4-BE49-F238E27FC236}">
                  <a16:creationId xmlns:a16="http://schemas.microsoft.com/office/drawing/2014/main" id="{00000000-0008-0000-1700-0000EA000000}"/>
                </a:ext>
              </a:extLst>
            </xdr:cNvPr>
            <xdr:cNvSpPr>
              <a:spLocks noChangeArrowheads="1"/>
            </xdr:cNvSpPr>
          </xdr:nvSpPr>
          <xdr:spPr bwMode="auto">
            <a:xfrm>
              <a:off x="617" y="33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297</a:t>
              </a:r>
            </a:p>
          </xdr:txBody>
        </xdr:sp>
        <xdr:sp macro="" textlink="">
          <xdr:nvSpPr>
            <xdr:cNvPr id="235" name="Rectangle 162">
              <a:extLst>
                <a:ext uri="{FF2B5EF4-FFF2-40B4-BE49-F238E27FC236}">
                  <a16:creationId xmlns:a16="http://schemas.microsoft.com/office/drawing/2014/main" id="{00000000-0008-0000-1700-0000EB000000}"/>
                </a:ext>
              </a:extLst>
            </xdr:cNvPr>
            <xdr:cNvSpPr>
              <a:spLocks noChangeArrowheads="1"/>
            </xdr:cNvSpPr>
          </xdr:nvSpPr>
          <xdr:spPr bwMode="auto">
            <a:xfrm>
              <a:off x="670" y="334"/>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116</a:t>
              </a:r>
            </a:p>
          </xdr:txBody>
        </xdr:sp>
        <xdr:sp macro="" textlink="">
          <xdr:nvSpPr>
            <xdr:cNvPr id="236" name="Rectangle 163">
              <a:extLst>
                <a:ext uri="{FF2B5EF4-FFF2-40B4-BE49-F238E27FC236}">
                  <a16:creationId xmlns:a16="http://schemas.microsoft.com/office/drawing/2014/main" id="{00000000-0008-0000-1700-0000EC000000}"/>
                </a:ext>
              </a:extLst>
            </xdr:cNvPr>
            <xdr:cNvSpPr>
              <a:spLocks noChangeArrowheads="1"/>
            </xdr:cNvSpPr>
          </xdr:nvSpPr>
          <xdr:spPr bwMode="auto">
            <a:xfrm>
              <a:off x="767" y="3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1,074</a:t>
              </a:r>
            </a:p>
          </xdr:txBody>
        </xdr:sp>
        <xdr:sp macro="" textlink="">
          <xdr:nvSpPr>
            <xdr:cNvPr id="237" name="Rectangle 164">
              <a:extLst>
                <a:ext uri="{FF2B5EF4-FFF2-40B4-BE49-F238E27FC236}">
                  <a16:creationId xmlns:a16="http://schemas.microsoft.com/office/drawing/2014/main" id="{00000000-0008-0000-1700-0000ED000000}"/>
                </a:ext>
              </a:extLst>
            </xdr:cNvPr>
            <xdr:cNvSpPr>
              <a:spLocks noChangeArrowheads="1"/>
            </xdr:cNvSpPr>
          </xdr:nvSpPr>
          <xdr:spPr bwMode="auto">
            <a:xfrm>
              <a:off x="820" y="3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6,976</a:t>
              </a:r>
            </a:p>
          </xdr:txBody>
        </xdr:sp>
        <xdr:sp macro="" textlink="">
          <xdr:nvSpPr>
            <xdr:cNvPr id="238" name="Rectangle 165">
              <a:extLst>
                <a:ext uri="{FF2B5EF4-FFF2-40B4-BE49-F238E27FC236}">
                  <a16:creationId xmlns:a16="http://schemas.microsoft.com/office/drawing/2014/main" id="{00000000-0008-0000-1700-0000EE000000}"/>
                </a:ext>
              </a:extLst>
            </xdr:cNvPr>
            <xdr:cNvSpPr>
              <a:spLocks noChangeArrowheads="1"/>
            </xdr:cNvSpPr>
          </xdr:nvSpPr>
          <xdr:spPr bwMode="auto">
            <a:xfrm>
              <a:off x="873" y="3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4,239</a:t>
              </a:r>
            </a:p>
          </xdr:txBody>
        </xdr:sp>
        <xdr:sp macro="" textlink="">
          <xdr:nvSpPr>
            <xdr:cNvPr id="239" name="Rectangle 166">
              <a:extLst>
                <a:ext uri="{FF2B5EF4-FFF2-40B4-BE49-F238E27FC236}">
                  <a16:creationId xmlns:a16="http://schemas.microsoft.com/office/drawing/2014/main" id="{00000000-0008-0000-1700-0000EF000000}"/>
                </a:ext>
              </a:extLst>
            </xdr:cNvPr>
            <xdr:cNvSpPr>
              <a:spLocks noChangeArrowheads="1"/>
            </xdr:cNvSpPr>
          </xdr:nvSpPr>
          <xdr:spPr bwMode="auto">
            <a:xfrm>
              <a:off x="122" y="351"/>
              <a:ext cx="4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Nigeria</a:t>
              </a:r>
            </a:p>
          </xdr:txBody>
        </xdr:sp>
        <xdr:sp macro="" textlink="">
          <xdr:nvSpPr>
            <xdr:cNvPr id="240" name="Rectangle 167">
              <a:extLst>
                <a:ext uri="{FF2B5EF4-FFF2-40B4-BE49-F238E27FC236}">
                  <a16:creationId xmlns:a16="http://schemas.microsoft.com/office/drawing/2014/main" id="{00000000-0008-0000-1700-0000F0000000}"/>
                </a:ext>
              </a:extLst>
            </xdr:cNvPr>
            <xdr:cNvSpPr>
              <a:spLocks noChangeArrowheads="1"/>
            </xdr:cNvSpPr>
          </xdr:nvSpPr>
          <xdr:spPr bwMode="auto">
            <a:xfrm>
              <a:off x="322" y="351"/>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22,485</a:t>
              </a:r>
            </a:p>
          </xdr:txBody>
        </xdr:sp>
        <xdr:sp macro="" textlink="">
          <xdr:nvSpPr>
            <xdr:cNvPr id="241" name="Rectangle 168">
              <a:extLst>
                <a:ext uri="{FF2B5EF4-FFF2-40B4-BE49-F238E27FC236}">
                  <a16:creationId xmlns:a16="http://schemas.microsoft.com/office/drawing/2014/main" id="{00000000-0008-0000-1700-0000F1000000}"/>
                </a:ext>
              </a:extLst>
            </xdr:cNvPr>
            <xdr:cNvSpPr>
              <a:spLocks noChangeArrowheads="1"/>
            </xdr:cNvSpPr>
          </xdr:nvSpPr>
          <xdr:spPr bwMode="auto">
            <a:xfrm>
              <a:off x="381" y="3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5,014</a:t>
              </a:r>
            </a:p>
          </xdr:txBody>
        </xdr:sp>
        <xdr:sp macro="" textlink="">
          <xdr:nvSpPr>
            <xdr:cNvPr id="242" name="Rectangle 169">
              <a:extLst>
                <a:ext uri="{FF2B5EF4-FFF2-40B4-BE49-F238E27FC236}">
                  <a16:creationId xmlns:a16="http://schemas.microsoft.com/office/drawing/2014/main" id="{00000000-0008-0000-1700-0000F2000000}"/>
                </a:ext>
              </a:extLst>
            </xdr:cNvPr>
            <xdr:cNvSpPr>
              <a:spLocks noChangeArrowheads="1"/>
            </xdr:cNvSpPr>
          </xdr:nvSpPr>
          <xdr:spPr bwMode="auto">
            <a:xfrm>
              <a:off x="434" y="3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3,873</a:t>
              </a:r>
            </a:p>
          </xdr:txBody>
        </xdr:sp>
        <xdr:sp macro="" textlink="">
          <xdr:nvSpPr>
            <xdr:cNvPr id="243" name="Rectangle 170">
              <a:extLst>
                <a:ext uri="{FF2B5EF4-FFF2-40B4-BE49-F238E27FC236}">
                  <a16:creationId xmlns:a16="http://schemas.microsoft.com/office/drawing/2014/main" id="{00000000-0008-0000-1700-0000F3000000}"/>
                </a:ext>
              </a:extLst>
            </xdr:cNvPr>
            <xdr:cNvSpPr>
              <a:spLocks noChangeArrowheads="1"/>
            </xdr:cNvSpPr>
          </xdr:nvSpPr>
          <xdr:spPr bwMode="auto">
            <a:xfrm>
              <a:off x="555" y="3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8,483</a:t>
              </a:r>
            </a:p>
          </xdr:txBody>
        </xdr:sp>
        <xdr:sp macro="" textlink="">
          <xdr:nvSpPr>
            <xdr:cNvPr id="244" name="Rectangle 171">
              <a:extLst>
                <a:ext uri="{FF2B5EF4-FFF2-40B4-BE49-F238E27FC236}">
                  <a16:creationId xmlns:a16="http://schemas.microsoft.com/office/drawing/2014/main" id="{00000000-0008-0000-1700-0000F4000000}"/>
                </a:ext>
              </a:extLst>
            </xdr:cNvPr>
            <xdr:cNvSpPr>
              <a:spLocks noChangeArrowheads="1"/>
            </xdr:cNvSpPr>
          </xdr:nvSpPr>
          <xdr:spPr bwMode="auto">
            <a:xfrm>
              <a:off x="608" y="3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8,451</a:t>
              </a:r>
            </a:p>
          </xdr:txBody>
        </xdr:sp>
        <xdr:sp macro="" textlink="">
          <xdr:nvSpPr>
            <xdr:cNvPr id="245" name="Rectangle 172">
              <a:extLst>
                <a:ext uri="{FF2B5EF4-FFF2-40B4-BE49-F238E27FC236}">
                  <a16:creationId xmlns:a16="http://schemas.microsoft.com/office/drawing/2014/main" id="{00000000-0008-0000-1700-0000F5000000}"/>
                </a:ext>
              </a:extLst>
            </xdr:cNvPr>
            <xdr:cNvSpPr>
              <a:spLocks noChangeArrowheads="1"/>
            </xdr:cNvSpPr>
          </xdr:nvSpPr>
          <xdr:spPr bwMode="auto">
            <a:xfrm>
              <a:off x="661" y="3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7,020</a:t>
              </a:r>
            </a:p>
          </xdr:txBody>
        </xdr:sp>
        <xdr:sp macro="" textlink="">
          <xdr:nvSpPr>
            <xdr:cNvPr id="246" name="Rectangle 173">
              <a:extLst>
                <a:ext uri="{FF2B5EF4-FFF2-40B4-BE49-F238E27FC236}">
                  <a16:creationId xmlns:a16="http://schemas.microsoft.com/office/drawing/2014/main" id="{00000000-0008-0000-1700-0000F6000000}"/>
                </a:ext>
              </a:extLst>
            </xdr:cNvPr>
            <xdr:cNvSpPr>
              <a:spLocks noChangeArrowheads="1"/>
            </xdr:cNvSpPr>
          </xdr:nvSpPr>
          <xdr:spPr bwMode="auto">
            <a:xfrm>
              <a:off x="767" y="351"/>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7,037</a:t>
              </a:r>
            </a:p>
          </xdr:txBody>
        </xdr:sp>
        <xdr:sp macro="" textlink="">
          <xdr:nvSpPr>
            <xdr:cNvPr id="247" name="Rectangle 174">
              <a:extLst>
                <a:ext uri="{FF2B5EF4-FFF2-40B4-BE49-F238E27FC236}">
                  <a16:creationId xmlns:a16="http://schemas.microsoft.com/office/drawing/2014/main" id="{00000000-0008-0000-1700-0000F7000000}"/>
                </a:ext>
              </a:extLst>
            </xdr:cNvPr>
            <xdr:cNvSpPr>
              <a:spLocks noChangeArrowheads="1"/>
            </xdr:cNvSpPr>
          </xdr:nvSpPr>
          <xdr:spPr bwMode="auto">
            <a:xfrm>
              <a:off x="814" y="351"/>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60,750</a:t>
              </a:r>
            </a:p>
          </xdr:txBody>
        </xdr:sp>
        <xdr:sp macro="" textlink="">
          <xdr:nvSpPr>
            <xdr:cNvPr id="248" name="Rectangle 175">
              <a:extLst>
                <a:ext uri="{FF2B5EF4-FFF2-40B4-BE49-F238E27FC236}">
                  <a16:creationId xmlns:a16="http://schemas.microsoft.com/office/drawing/2014/main" id="{00000000-0008-0000-1700-0000F8000000}"/>
                </a:ext>
              </a:extLst>
            </xdr:cNvPr>
            <xdr:cNvSpPr>
              <a:spLocks noChangeArrowheads="1"/>
            </xdr:cNvSpPr>
          </xdr:nvSpPr>
          <xdr:spPr bwMode="auto">
            <a:xfrm>
              <a:off x="867" y="351"/>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80,300</a:t>
              </a:r>
            </a:p>
          </xdr:txBody>
        </xdr:sp>
        <xdr:sp macro="" textlink="">
          <xdr:nvSpPr>
            <xdr:cNvPr id="249" name="Rectangle 176">
              <a:extLst>
                <a:ext uri="{FF2B5EF4-FFF2-40B4-BE49-F238E27FC236}">
                  <a16:creationId xmlns:a16="http://schemas.microsoft.com/office/drawing/2014/main" id="{00000000-0008-0000-1700-0000F9000000}"/>
                </a:ext>
              </a:extLst>
            </xdr:cNvPr>
            <xdr:cNvSpPr>
              <a:spLocks noChangeArrowheads="1"/>
            </xdr:cNvSpPr>
          </xdr:nvSpPr>
          <xdr:spPr bwMode="auto">
            <a:xfrm>
              <a:off x="122" y="367"/>
              <a:ext cx="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Rwanda</a:t>
              </a:r>
            </a:p>
          </xdr:txBody>
        </xdr:sp>
        <xdr:sp macro="" textlink="">
          <xdr:nvSpPr>
            <xdr:cNvPr id="250" name="Rectangle 177">
              <a:extLst>
                <a:ext uri="{FF2B5EF4-FFF2-40B4-BE49-F238E27FC236}">
                  <a16:creationId xmlns:a16="http://schemas.microsoft.com/office/drawing/2014/main" id="{00000000-0008-0000-1700-0000FA000000}"/>
                </a:ext>
              </a:extLst>
            </xdr:cNvPr>
            <xdr:cNvSpPr>
              <a:spLocks noChangeArrowheads="1"/>
            </xdr:cNvSpPr>
          </xdr:nvSpPr>
          <xdr:spPr bwMode="auto">
            <a:xfrm>
              <a:off x="337" y="36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553</a:t>
              </a:r>
            </a:p>
          </xdr:txBody>
        </xdr:sp>
        <xdr:sp macro="" textlink="">
          <xdr:nvSpPr>
            <xdr:cNvPr id="251" name="Rectangle 178">
              <a:extLst>
                <a:ext uri="{FF2B5EF4-FFF2-40B4-BE49-F238E27FC236}">
                  <a16:creationId xmlns:a16="http://schemas.microsoft.com/office/drawing/2014/main" id="{00000000-0008-0000-1700-0000FB000000}"/>
                </a:ext>
              </a:extLst>
            </xdr:cNvPr>
            <xdr:cNvSpPr>
              <a:spLocks noChangeArrowheads="1"/>
            </xdr:cNvSpPr>
          </xdr:nvSpPr>
          <xdr:spPr bwMode="auto">
            <a:xfrm>
              <a:off x="390" y="36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150</a:t>
              </a:r>
            </a:p>
          </xdr:txBody>
        </xdr:sp>
        <xdr:sp macro="" textlink="">
          <xdr:nvSpPr>
            <xdr:cNvPr id="252" name="Rectangle 179">
              <a:extLst>
                <a:ext uri="{FF2B5EF4-FFF2-40B4-BE49-F238E27FC236}">
                  <a16:creationId xmlns:a16="http://schemas.microsoft.com/office/drawing/2014/main" id="{00000000-0008-0000-1700-0000FC000000}"/>
                </a:ext>
              </a:extLst>
            </xdr:cNvPr>
            <xdr:cNvSpPr>
              <a:spLocks noChangeArrowheads="1"/>
            </xdr:cNvSpPr>
          </xdr:nvSpPr>
          <xdr:spPr bwMode="auto">
            <a:xfrm>
              <a:off x="449" y="367"/>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28</a:t>
              </a:r>
            </a:p>
          </xdr:txBody>
        </xdr:sp>
        <xdr:sp macro="" textlink="">
          <xdr:nvSpPr>
            <xdr:cNvPr id="253" name="Rectangle 180">
              <a:extLst>
                <a:ext uri="{FF2B5EF4-FFF2-40B4-BE49-F238E27FC236}">
                  <a16:creationId xmlns:a16="http://schemas.microsoft.com/office/drawing/2014/main" id="{00000000-0008-0000-1700-0000FD000000}"/>
                </a:ext>
              </a:extLst>
            </xdr:cNvPr>
            <xdr:cNvSpPr>
              <a:spLocks noChangeArrowheads="1"/>
            </xdr:cNvSpPr>
          </xdr:nvSpPr>
          <xdr:spPr bwMode="auto">
            <a:xfrm>
              <a:off x="555" y="3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1,031</a:t>
              </a:r>
            </a:p>
          </xdr:txBody>
        </xdr:sp>
        <xdr:sp macro="" textlink="">
          <xdr:nvSpPr>
            <xdr:cNvPr id="254" name="Rectangle 181">
              <a:extLst>
                <a:ext uri="{FF2B5EF4-FFF2-40B4-BE49-F238E27FC236}">
                  <a16:creationId xmlns:a16="http://schemas.microsoft.com/office/drawing/2014/main" id="{00000000-0008-0000-1700-0000FE000000}"/>
                </a:ext>
              </a:extLst>
            </xdr:cNvPr>
            <xdr:cNvSpPr>
              <a:spLocks noChangeArrowheads="1"/>
            </xdr:cNvSpPr>
          </xdr:nvSpPr>
          <xdr:spPr bwMode="auto">
            <a:xfrm>
              <a:off x="617" y="36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730</a:t>
              </a:r>
            </a:p>
          </xdr:txBody>
        </xdr:sp>
        <xdr:sp macro="" textlink="">
          <xdr:nvSpPr>
            <xdr:cNvPr id="255" name="Rectangle 182">
              <a:extLst>
                <a:ext uri="{FF2B5EF4-FFF2-40B4-BE49-F238E27FC236}">
                  <a16:creationId xmlns:a16="http://schemas.microsoft.com/office/drawing/2014/main" id="{00000000-0008-0000-1700-0000FF000000}"/>
                </a:ext>
              </a:extLst>
            </xdr:cNvPr>
            <xdr:cNvSpPr>
              <a:spLocks noChangeArrowheads="1"/>
            </xdr:cNvSpPr>
          </xdr:nvSpPr>
          <xdr:spPr bwMode="auto">
            <a:xfrm>
              <a:off x="670" y="36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269</a:t>
              </a:r>
            </a:p>
          </xdr:txBody>
        </xdr:sp>
        <xdr:sp macro="" textlink="">
          <xdr:nvSpPr>
            <xdr:cNvPr id="256" name="Rectangle 183">
              <a:extLst>
                <a:ext uri="{FF2B5EF4-FFF2-40B4-BE49-F238E27FC236}">
                  <a16:creationId xmlns:a16="http://schemas.microsoft.com/office/drawing/2014/main" id="{00000000-0008-0000-1700-000000010000}"/>
                </a:ext>
              </a:extLst>
            </xdr:cNvPr>
            <xdr:cNvSpPr>
              <a:spLocks noChangeArrowheads="1"/>
            </xdr:cNvSpPr>
          </xdr:nvSpPr>
          <xdr:spPr bwMode="auto">
            <a:xfrm>
              <a:off x="767" y="3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4,933</a:t>
              </a:r>
            </a:p>
          </xdr:txBody>
        </xdr:sp>
        <xdr:sp macro="" textlink="">
          <xdr:nvSpPr>
            <xdr:cNvPr id="257" name="Rectangle 184">
              <a:extLst>
                <a:ext uri="{FF2B5EF4-FFF2-40B4-BE49-F238E27FC236}">
                  <a16:creationId xmlns:a16="http://schemas.microsoft.com/office/drawing/2014/main" id="{00000000-0008-0000-1700-000001010000}"/>
                </a:ext>
              </a:extLst>
            </xdr:cNvPr>
            <xdr:cNvSpPr>
              <a:spLocks noChangeArrowheads="1"/>
            </xdr:cNvSpPr>
          </xdr:nvSpPr>
          <xdr:spPr bwMode="auto">
            <a:xfrm>
              <a:off x="820" y="3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7,379</a:t>
              </a:r>
            </a:p>
          </xdr:txBody>
        </xdr:sp>
        <xdr:sp macro="" textlink="">
          <xdr:nvSpPr>
            <xdr:cNvPr id="258" name="Rectangle 185">
              <a:extLst>
                <a:ext uri="{FF2B5EF4-FFF2-40B4-BE49-F238E27FC236}">
                  <a16:creationId xmlns:a16="http://schemas.microsoft.com/office/drawing/2014/main" id="{00000000-0008-0000-1700-000002010000}"/>
                </a:ext>
              </a:extLst>
            </xdr:cNvPr>
            <xdr:cNvSpPr>
              <a:spLocks noChangeArrowheads="1"/>
            </xdr:cNvSpPr>
          </xdr:nvSpPr>
          <xdr:spPr bwMode="auto">
            <a:xfrm>
              <a:off x="873" y="3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4,522</a:t>
              </a:r>
            </a:p>
          </xdr:txBody>
        </xdr:sp>
        <xdr:sp macro="" textlink="">
          <xdr:nvSpPr>
            <xdr:cNvPr id="259" name="Rectangle 186">
              <a:extLst>
                <a:ext uri="{FF2B5EF4-FFF2-40B4-BE49-F238E27FC236}">
                  <a16:creationId xmlns:a16="http://schemas.microsoft.com/office/drawing/2014/main" id="{00000000-0008-0000-1700-000003010000}"/>
                </a:ext>
              </a:extLst>
            </xdr:cNvPr>
            <xdr:cNvSpPr>
              <a:spLocks noChangeArrowheads="1"/>
            </xdr:cNvSpPr>
          </xdr:nvSpPr>
          <xdr:spPr bwMode="auto">
            <a:xfrm>
              <a:off x="122" y="384"/>
              <a:ext cx="6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South Africa</a:t>
              </a:r>
            </a:p>
          </xdr:txBody>
        </xdr:sp>
        <xdr:sp macro="" textlink="">
          <xdr:nvSpPr>
            <xdr:cNvPr id="260" name="Rectangle 187">
              <a:extLst>
                <a:ext uri="{FF2B5EF4-FFF2-40B4-BE49-F238E27FC236}">
                  <a16:creationId xmlns:a16="http://schemas.microsoft.com/office/drawing/2014/main" id="{00000000-0008-0000-1700-000004010000}"/>
                </a:ext>
              </a:extLst>
            </xdr:cNvPr>
            <xdr:cNvSpPr>
              <a:spLocks noChangeArrowheads="1"/>
            </xdr:cNvSpPr>
          </xdr:nvSpPr>
          <xdr:spPr bwMode="auto">
            <a:xfrm>
              <a:off x="322" y="38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71,904</a:t>
              </a:r>
            </a:p>
          </xdr:txBody>
        </xdr:sp>
        <xdr:sp macro="" textlink="">
          <xdr:nvSpPr>
            <xdr:cNvPr id="261" name="Rectangle 188">
              <a:extLst>
                <a:ext uri="{FF2B5EF4-FFF2-40B4-BE49-F238E27FC236}">
                  <a16:creationId xmlns:a16="http://schemas.microsoft.com/office/drawing/2014/main" id="{00000000-0008-0000-1700-000005010000}"/>
                </a:ext>
              </a:extLst>
            </xdr:cNvPr>
            <xdr:cNvSpPr>
              <a:spLocks noChangeArrowheads="1"/>
            </xdr:cNvSpPr>
          </xdr:nvSpPr>
          <xdr:spPr bwMode="auto">
            <a:xfrm>
              <a:off x="375" y="38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17,709</a:t>
              </a:r>
            </a:p>
          </xdr:txBody>
        </xdr:sp>
        <xdr:sp macro="" textlink="">
          <xdr:nvSpPr>
            <xdr:cNvPr id="262" name="Rectangle 189">
              <a:extLst>
                <a:ext uri="{FF2B5EF4-FFF2-40B4-BE49-F238E27FC236}">
                  <a16:creationId xmlns:a16="http://schemas.microsoft.com/office/drawing/2014/main" id="{00000000-0008-0000-1700-000006010000}"/>
                </a:ext>
              </a:extLst>
            </xdr:cNvPr>
            <xdr:cNvSpPr>
              <a:spLocks noChangeArrowheads="1"/>
            </xdr:cNvSpPr>
          </xdr:nvSpPr>
          <xdr:spPr bwMode="auto">
            <a:xfrm>
              <a:off x="428" y="38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11,318</a:t>
              </a:r>
            </a:p>
          </xdr:txBody>
        </xdr:sp>
        <xdr:sp macro="" textlink="">
          <xdr:nvSpPr>
            <xdr:cNvPr id="263" name="Rectangle 190">
              <a:extLst>
                <a:ext uri="{FF2B5EF4-FFF2-40B4-BE49-F238E27FC236}">
                  <a16:creationId xmlns:a16="http://schemas.microsoft.com/office/drawing/2014/main" id="{00000000-0008-0000-1700-000007010000}"/>
                </a:ext>
              </a:extLst>
            </xdr:cNvPr>
            <xdr:cNvSpPr>
              <a:spLocks noChangeArrowheads="1"/>
            </xdr:cNvSpPr>
          </xdr:nvSpPr>
          <xdr:spPr bwMode="auto">
            <a:xfrm>
              <a:off x="555" y="3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9,596</a:t>
              </a:r>
            </a:p>
          </xdr:txBody>
        </xdr:sp>
        <xdr:sp macro="" textlink="">
          <xdr:nvSpPr>
            <xdr:cNvPr id="264" name="Rectangle 191">
              <a:extLst>
                <a:ext uri="{FF2B5EF4-FFF2-40B4-BE49-F238E27FC236}">
                  <a16:creationId xmlns:a16="http://schemas.microsoft.com/office/drawing/2014/main" id="{00000000-0008-0000-1700-000008010000}"/>
                </a:ext>
              </a:extLst>
            </xdr:cNvPr>
            <xdr:cNvSpPr>
              <a:spLocks noChangeArrowheads="1"/>
            </xdr:cNvSpPr>
          </xdr:nvSpPr>
          <xdr:spPr bwMode="auto">
            <a:xfrm>
              <a:off x="608" y="3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6,991</a:t>
              </a:r>
            </a:p>
          </xdr:txBody>
        </xdr:sp>
        <xdr:sp macro="" textlink="">
          <xdr:nvSpPr>
            <xdr:cNvPr id="265" name="Rectangle 192">
              <a:extLst>
                <a:ext uri="{FF2B5EF4-FFF2-40B4-BE49-F238E27FC236}">
                  <a16:creationId xmlns:a16="http://schemas.microsoft.com/office/drawing/2014/main" id="{00000000-0008-0000-1700-000009010000}"/>
                </a:ext>
              </a:extLst>
            </xdr:cNvPr>
            <xdr:cNvSpPr>
              <a:spLocks noChangeArrowheads="1"/>
            </xdr:cNvSpPr>
          </xdr:nvSpPr>
          <xdr:spPr bwMode="auto">
            <a:xfrm>
              <a:off x="661" y="3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2,901</a:t>
              </a:r>
            </a:p>
          </xdr:txBody>
        </xdr:sp>
        <xdr:sp macro="" textlink="">
          <xdr:nvSpPr>
            <xdr:cNvPr id="266" name="Rectangle 193">
              <a:extLst>
                <a:ext uri="{FF2B5EF4-FFF2-40B4-BE49-F238E27FC236}">
                  <a16:creationId xmlns:a16="http://schemas.microsoft.com/office/drawing/2014/main" id="{00000000-0008-0000-1700-00000A010000}"/>
                </a:ext>
              </a:extLst>
            </xdr:cNvPr>
            <xdr:cNvSpPr>
              <a:spLocks noChangeArrowheads="1"/>
            </xdr:cNvSpPr>
          </xdr:nvSpPr>
          <xdr:spPr bwMode="auto">
            <a:xfrm>
              <a:off x="767" y="38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4,630</a:t>
              </a:r>
            </a:p>
          </xdr:txBody>
        </xdr:sp>
        <xdr:sp macro="" textlink="">
          <xdr:nvSpPr>
            <xdr:cNvPr id="267" name="Rectangle 194">
              <a:extLst>
                <a:ext uri="{FF2B5EF4-FFF2-40B4-BE49-F238E27FC236}">
                  <a16:creationId xmlns:a16="http://schemas.microsoft.com/office/drawing/2014/main" id="{00000000-0008-0000-1700-00000B010000}"/>
                </a:ext>
              </a:extLst>
            </xdr:cNvPr>
            <xdr:cNvSpPr>
              <a:spLocks noChangeArrowheads="1"/>
            </xdr:cNvSpPr>
          </xdr:nvSpPr>
          <xdr:spPr bwMode="auto">
            <a:xfrm>
              <a:off x="808" y="384"/>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157,069</a:t>
              </a:r>
            </a:p>
          </xdr:txBody>
        </xdr:sp>
        <xdr:sp macro="" textlink="">
          <xdr:nvSpPr>
            <xdr:cNvPr id="268" name="Rectangle 195">
              <a:extLst>
                <a:ext uri="{FF2B5EF4-FFF2-40B4-BE49-F238E27FC236}">
                  <a16:creationId xmlns:a16="http://schemas.microsoft.com/office/drawing/2014/main" id="{00000000-0008-0000-1700-00000C010000}"/>
                </a:ext>
              </a:extLst>
            </xdr:cNvPr>
            <xdr:cNvSpPr>
              <a:spLocks noChangeArrowheads="1"/>
            </xdr:cNvSpPr>
          </xdr:nvSpPr>
          <xdr:spPr bwMode="auto">
            <a:xfrm>
              <a:off x="861" y="384"/>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106,028</a:t>
              </a:r>
            </a:p>
          </xdr:txBody>
        </xdr:sp>
        <xdr:sp macro="" textlink="">
          <xdr:nvSpPr>
            <xdr:cNvPr id="269" name="Rectangle 196">
              <a:extLst>
                <a:ext uri="{FF2B5EF4-FFF2-40B4-BE49-F238E27FC236}">
                  <a16:creationId xmlns:a16="http://schemas.microsoft.com/office/drawing/2014/main" id="{00000000-0008-0000-1700-00000D010000}"/>
                </a:ext>
              </a:extLst>
            </xdr:cNvPr>
            <xdr:cNvSpPr>
              <a:spLocks noChangeArrowheads="1"/>
            </xdr:cNvSpPr>
          </xdr:nvSpPr>
          <xdr:spPr bwMode="auto">
            <a:xfrm>
              <a:off x="122" y="400"/>
              <a:ext cx="5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Swaziland</a:t>
              </a:r>
            </a:p>
          </xdr:txBody>
        </xdr:sp>
        <xdr:sp macro="" textlink="">
          <xdr:nvSpPr>
            <xdr:cNvPr id="270" name="Rectangle 197">
              <a:extLst>
                <a:ext uri="{FF2B5EF4-FFF2-40B4-BE49-F238E27FC236}">
                  <a16:creationId xmlns:a16="http://schemas.microsoft.com/office/drawing/2014/main" id="{00000000-0008-0000-1700-00000E010000}"/>
                </a:ext>
              </a:extLst>
            </xdr:cNvPr>
            <xdr:cNvSpPr>
              <a:spLocks noChangeArrowheads="1"/>
            </xdr:cNvSpPr>
          </xdr:nvSpPr>
          <xdr:spPr bwMode="auto">
            <a:xfrm>
              <a:off x="328" y="4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2,005</a:t>
              </a:r>
            </a:p>
          </xdr:txBody>
        </xdr:sp>
        <xdr:sp macro="" textlink="">
          <xdr:nvSpPr>
            <xdr:cNvPr id="271" name="Rectangle 198">
              <a:extLst>
                <a:ext uri="{FF2B5EF4-FFF2-40B4-BE49-F238E27FC236}">
                  <a16:creationId xmlns:a16="http://schemas.microsoft.com/office/drawing/2014/main" id="{00000000-0008-0000-1700-00000F010000}"/>
                </a:ext>
              </a:extLst>
            </xdr:cNvPr>
            <xdr:cNvSpPr>
              <a:spLocks noChangeArrowheads="1"/>
            </xdr:cNvSpPr>
          </xdr:nvSpPr>
          <xdr:spPr bwMode="auto">
            <a:xfrm>
              <a:off x="390" y="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392</a:t>
              </a:r>
            </a:p>
          </xdr:txBody>
        </xdr:sp>
        <xdr:sp macro="" textlink="">
          <xdr:nvSpPr>
            <xdr:cNvPr id="272" name="Rectangle 199">
              <a:extLst>
                <a:ext uri="{FF2B5EF4-FFF2-40B4-BE49-F238E27FC236}">
                  <a16:creationId xmlns:a16="http://schemas.microsoft.com/office/drawing/2014/main" id="{00000000-0008-0000-1700-000010010000}"/>
                </a:ext>
              </a:extLst>
            </xdr:cNvPr>
            <xdr:cNvSpPr>
              <a:spLocks noChangeArrowheads="1"/>
            </xdr:cNvSpPr>
          </xdr:nvSpPr>
          <xdr:spPr bwMode="auto">
            <a:xfrm>
              <a:off x="443" y="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292</a:t>
              </a:r>
            </a:p>
          </xdr:txBody>
        </xdr:sp>
        <xdr:sp macro="" textlink="">
          <xdr:nvSpPr>
            <xdr:cNvPr id="273" name="Rectangle 200">
              <a:extLst>
                <a:ext uri="{FF2B5EF4-FFF2-40B4-BE49-F238E27FC236}">
                  <a16:creationId xmlns:a16="http://schemas.microsoft.com/office/drawing/2014/main" id="{00000000-0008-0000-1700-000011010000}"/>
                </a:ext>
              </a:extLst>
            </xdr:cNvPr>
            <xdr:cNvSpPr>
              <a:spLocks noChangeArrowheads="1"/>
            </xdr:cNvSpPr>
          </xdr:nvSpPr>
          <xdr:spPr bwMode="auto">
            <a:xfrm>
              <a:off x="564" y="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356</a:t>
              </a:r>
            </a:p>
          </xdr:txBody>
        </xdr:sp>
        <xdr:sp macro="" textlink="">
          <xdr:nvSpPr>
            <xdr:cNvPr id="274" name="Rectangle 201">
              <a:extLst>
                <a:ext uri="{FF2B5EF4-FFF2-40B4-BE49-F238E27FC236}">
                  <a16:creationId xmlns:a16="http://schemas.microsoft.com/office/drawing/2014/main" id="{00000000-0008-0000-1700-000012010000}"/>
                </a:ext>
              </a:extLst>
            </xdr:cNvPr>
            <xdr:cNvSpPr>
              <a:spLocks noChangeArrowheads="1"/>
            </xdr:cNvSpPr>
          </xdr:nvSpPr>
          <xdr:spPr bwMode="auto">
            <a:xfrm>
              <a:off x="617" y="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342</a:t>
              </a:r>
            </a:p>
          </xdr:txBody>
        </xdr:sp>
        <xdr:sp macro="" textlink="">
          <xdr:nvSpPr>
            <xdr:cNvPr id="275" name="Rectangle 202">
              <a:extLst>
                <a:ext uri="{FF2B5EF4-FFF2-40B4-BE49-F238E27FC236}">
                  <a16:creationId xmlns:a16="http://schemas.microsoft.com/office/drawing/2014/main" id="{00000000-0008-0000-1700-000013010000}"/>
                </a:ext>
              </a:extLst>
            </xdr:cNvPr>
            <xdr:cNvSpPr>
              <a:spLocks noChangeArrowheads="1"/>
            </xdr:cNvSpPr>
          </xdr:nvSpPr>
          <xdr:spPr bwMode="auto">
            <a:xfrm>
              <a:off x="670" y="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238</a:t>
              </a:r>
            </a:p>
          </xdr:txBody>
        </xdr:sp>
        <xdr:sp macro="" textlink="">
          <xdr:nvSpPr>
            <xdr:cNvPr id="276" name="Rectangle 203">
              <a:extLst>
                <a:ext uri="{FF2B5EF4-FFF2-40B4-BE49-F238E27FC236}">
                  <a16:creationId xmlns:a16="http://schemas.microsoft.com/office/drawing/2014/main" id="{00000000-0008-0000-1700-000014010000}"/>
                </a:ext>
              </a:extLst>
            </xdr:cNvPr>
            <xdr:cNvSpPr>
              <a:spLocks noChangeArrowheads="1"/>
            </xdr:cNvSpPr>
          </xdr:nvSpPr>
          <xdr:spPr bwMode="auto">
            <a:xfrm>
              <a:off x="776" y="40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864</a:t>
              </a:r>
            </a:p>
          </xdr:txBody>
        </xdr:sp>
      </xdr:grpSp>
      <xdr:sp macro="" textlink="">
        <xdr:nvSpPr>
          <xdr:cNvPr id="5" name="Rectangle 205">
            <a:extLst>
              <a:ext uri="{FF2B5EF4-FFF2-40B4-BE49-F238E27FC236}">
                <a16:creationId xmlns:a16="http://schemas.microsoft.com/office/drawing/2014/main" id="{00000000-0008-0000-1700-000005000000}"/>
              </a:ext>
            </a:extLst>
          </xdr:cNvPr>
          <xdr:cNvSpPr>
            <a:spLocks noChangeArrowheads="1"/>
          </xdr:cNvSpPr>
        </xdr:nvSpPr>
        <xdr:spPr bwMode="auto">
          <a:xfrm>
            <a:off x="820" y="4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5,887</a:t>
            </a:r>
          </a:p>
        </xdr:txBody>
      </xdr:sp>
      <xdr:sp macro="" textlink="">
        <xdr:nvSpPr>
          <xdr:cNvPr id="6" name="Rectangle 206">
            <a:extLst>
              <a:ext uri="{FF2B5EF4-FFF2-40B4-BE49-F238E27FC236}">
                <a16:creationId xmlns:a16="http://schemas.microsoft.com/office/drawing/2014/main" id="{00000000-0008-0000-1700-000006000000}"/>
              </a:ext>
            </a:extLst>
          </xdr:cNvPr>
          <xdr:cNvSpPr>
            <a:spLocks noChangeArrowheads="1"/>
          </xdr:cNvSpPr>
        </xdr:nvSpPr>
        <xdr:spPr bwMode="auto">
          <a:xfrm>
            <a:off x="873" y="4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4,889</a:t>
            </a:r>
          </a:p>
        </xdr:txBody>
      </xdr:sp>
      <xdr:sp macro="" textlink="">
        <xdr:nvSpPr>
          <xdr:cNvPr id="7" name="Rectangle 207">
            <a:extLst>
              <a:ext uri="{FF2B5EF4-FFF2-40B4-BE49-F238E27FC236}">
                <a16:creationId xmlns:a16="http://schemas.microsoft.com/office/drawing/2014/main" id="{00000000-0008-0000-1700-000007000000}"/>
              </a:ext>
            </a:extLst>
          </xdr:cNvPr>
          <xdr:cNvSpPr>
            <a:spLocks noChangeArrowheads="1"/>
          </xdr:cNvSpPr>
        </xdr:nvSpPr>
        <xdr:spPr bwMode="auto">
          <a:xfrm>
            <a:off x="122" y="417"/>
            <a:ext cx="4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Thailand</a:t>
            </a:r>
          </a:p>
        </xdr:txBody>
      </xdr:sp>
      <xdr:sp macro="" textlink="">
        <xdr:nvSpPr>
          <xdr:cNvPr id="8" name="Rectangle 208">
            <a:extLst>
              <a:ext uri="{FF2B5EF4-FFF2-40B4-BE49-F238E27FC236}">
                <a16:creationId xmlns:a16="http://schemas.microsoft.com/office/drawing/2014/main" id="{00000000-0008-0000-1700-000008000000}"/>
              </a:ext>
            </a:extLst>
          </xdr:cNvPr>
          <xdr:cNvSpPr>
            <a:spLocks noChangeArrowheads="1"/>
          </xdr:cNvSpPr>
        </xdr:nvSpPr>
        <xdr:spPr bwMode="auto">
          <a:xfrm>
            <a:off x="328" y="41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2,189</a:t>
            </a:r>
          </a:p>
        </xdr:txBody>
      </xdr:sp>
      <xdr:sp macro="" textlink="">
        <xdr:nvSpPr>
          <xdr:cNvPr id="9" name="Rectangle 209">
            <a:extLst>
              <a:ext uri="{FF2B5EF4-FFF2-40B4-BE49-F238E27FC236}">
                <a16:creationId xmlns:a16="http://schemas.microsoft.com/office/drawing/2014/main" id="{00000000-0008-0000-1700-000009000000}"/>
              </a:ext>
            </a:extLst>
          </xdr:cNvPr>
          <xdr:cNvSpPr>
            <a:spLocks noChangeArrowheads="1"/>
          </xdr:cNvSpPr>
        </xdr:nvSpPr>
        <xdr:spPr bwMode="auto">
          <a:xfrm>
            <a:off x="390" y="41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621</a:t>
            </a:r>
          </a:p>
        </xdr:txBody>
      </xdr:sp>
      <xdr:sp macro="" textlink="">
        <xdr:nvSpPr>
          <xdr:cNvPr id="10" name="Rectangle 210">
            <a:extLst>
              <a:ext uri="{FF2B5EF4-FFF2-40B4-BE49-F238E27FC236}">
                <a16:creationId xmlns:a16="http://schemas.microsoft.com/office/drawing/2014/main" id="{00000000-0008-0000-1700-00000A000000}"/>
              </a:ext>
            </a:extLst>
          </xdr:cNvPr>
          <xdr:cNvSpPr>
            <a:spLocks noChangeArrowheads="1"/>
          </xdr:cNvSpPr>
        </xdr:nvSpPr>
        <xdr:spPr bwMode="auto">
          <a:xfrm>
            <a:off x="443" y="41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366</a:t>
            </a:r>
          </a:p>
        </xdr:txBody>
      </xdr:sp>
      <xdr:sp macro="" textlink="">
        <xdr:nvSpPr>
          <xdr:cNvPr id="11" name="Rectangle 211">
            <a:extLst>
              <a:ext uri="{FF2B5EF4-FFF2-40B4-BE49-F238E27FC236}">
                <a16:creationId xmlns:a16="http://schemas.microsoft.com/office/drawing/2014/main" id="{00000000-0008-0000-1700-00000B000000}"/>
              </a:ext>
            </a:extLst>
          </xdr:cNvPr>
          <xdr:cNvSpPr>
            <a:spLocks noChangeArrowheads="1"/>
          </xdr:cNvSpPr>
        </xdr:nvSpPr>
        <xdr:spPr bwMode="auto">
          <a:xfrm>
            <a:off x="564" y="417"/>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192</a:t>
            </a:r>
          </a:p>
        </xdr:txBody>
      </xdr:sp>
      <xdr:sp macro="" textlink="">
        <xdr:nvSpPr>
          <xdr:cNvPr id="12" name="Rectangle 212">
            <a:extLst>
              <a:ext uri="{FF2B5EF4-FFF2-40B4-BE49-F238E27FC236}">
                <a16:creationId xmlns:a16="http://schemas.microsoft.com/office/drawing/2014/main" id="{00000000-0008-0000-1700-00000C000000}"/>
              </a:ext>
            </a:extLst>
          </xdr:cNvPr>
          <xdr:cNvSpPr>
            <a:spLocks noChangeArrowheads="1"/>
          </xdr:cNvSpPr>
        </xdr:nvSpPr>
        <xdr:spPr bwMode="auto">
          <a:xfrm>
            <a:off x="623" y="417"/>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67</a:t>
            </a:r>
          </a:p>
        </xdr:txBody>
      </xdr:sp>
      <xdr:sp macro="" textlink="">
        <xdr:nvSpPr>
          <xdr:cNvPr id="13" name="Rectangle 213">
            <a:extLst>
              <a:ext uri="{FF2B5EF4-FFF2-40B4-BE49-F238E27FC236}">
                <a16:creationId xmlns:a16="http://schemas.microsoft.com/office/drawing/2014/main" id="{00000000-0008-0000-1700-00000D000000}"/>
              </a:ext>
            </a:extLst>
          </xdr:cNvPr>
          <xdr:cNvSpPr>
            <a:spLocks noChangeArrowheads="1"/>
          </xdr:cNvSpPr>
        </xdr:nvSpPr>
        <xdr:spPr bwMode="auto">
          <a:xfrm>
            <a:off x="676" y="417"/>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39</a:t>
            </a:r>
          </a:p>
        </xdr:txBody>
      </xdr:sp>
      <xdr:sp macro="" textlink="">
        <xdr:nvSpPr>
          <xdr:cNvPr id="14" name="Rectangle 214">
            <a:extLst>
              <a:ext uri="{FF2B5EF4-FFF2-40B4-BE49-F238E27FC236}">
                <a16:creationId xmlns:a16="http://schemas.microsoft.com/office/drawing/2014/main" id="{00000000-0008-0000-1700-00000E000000}"/>
              </a:ext>
            </a:extLst>
          </xdr:cNvPr>
          <xdr:cNvSpPr>
            <a:spLocks noChangeArrowheads="1"/>
          </xdr:cNvSpPr>
        </xdr:nvSpPr>
        <xdr:spPr bwMode="auto">
          <a:xfrm>
            <a:off x="767" y="41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1,383</a:t>
            </a:r>
          </a:p>
        </xdr:txBody>
      </xdr:sp>
      <xdr:sp macro="" textlink="">
        <xdr:nvSpPr>
          <xdr:cNvPr id="15" name="Rectangle 215">
            <a:extLst>
              <a:ext uri="{FF2B5EF4-FFF2-40B4-BE49-F238E27FC236}">
                <a16:creationId xmlns:a16="http://schemas.microsoft.com/office/drawing/2014/main" id="{00000000-0008-0000-1700-00000F000000}"/>
              </a:ext>
            </a:extLst>
          </xdr:cNvPr>
          <xdr:cNvSpPr>
            <a:spLocks noChangeArrowheads="1"/>
          </xdr:cNvSpPr>
        </xdr:nvSpPr>
        <xdr:spPr bwMode="auto">
          <a:xfrm>
            <a:off x="820" y="41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2,181</a:t>
            </a:r>
          </a:p>
        </xdr:txBody>
      </xdr:sp>
      <xdr:sp macro="" textlink="">
        <xdr:nvSpPr>
          <xdr:cNvPr id="16" name="Rectangle 216">
            <a:extLst>
              <a:ext uri="{FF2B5EF4-FFF2-40B4-BE49-F238E27FC236}">
                <a16:creationId xmlns:a16="http://schemas.microsoft.com/office/drawing/2014/main" id="{00000000-0008-0000-1700-000010000000}"/>
              </a:ext>
            </a:extLst>
          </xdr:cNvPr>
          <xdr:cNvSpPr>
            <a:spLocks noChangeArrowheads="1"/>
          </xdr:cNvSpPr>
        </xdr:nvSpPr>
        <xdr:spPr bwMode="auto">
          <a:xfrm>
            <a:off x="873" y="41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2,106</a:t>
            </a:r>
          </a:p>
        </xdr:txBody>
      </xdr:sp>
      <xdr:sp macro="" textlink="">
        <xdr:nvSpPr>
          <xdr:cNvPr id="17" name="Rectangle 217">
            <a:extLst>
              <a:ext uri="{FF2B5EF4-FFF2-40B4-BE49-F238E27FC236}">
                <a16:creationId xmlns:a16="http://schemas.microsoft.com/office/drawing/2014/main" id="{00000000-0008-0000-1700-000011000000}"/>
              </a:ext>
            </a:extLst>
          </xdr:cNvPr>
          <xdr:cNvSpPr>
            <a:spLocks noChangeArrowheads="1"/>
          </xdr:cNvSpPr>
        </xdr:nvSpPr>
        <xdr:spPr bwMode="auto">
          <a:xfrm>
            <a:off x="122" y="434"/>
            <a:ext cx="4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Uganda</a:t>
            </a:r>
          </a:p>
        </xdr:txBody>
      </xdr:sp>
      <xdr:sp macro="" textlink="">
        <xdr:nvSpPr>
          <xdr:cNvPr id="18" name="Rectangle 218">
            <a:extLst>
              <a:ext uri="{FF2B5EF4-FFF2-40B4-BE49-F238E27FC236}">
                <a16:creationId xmlns:a16="http://schemas.microsoft.com/office/drawing/2014/main" id="{00000000-0008-0000-1700-000012000000}"/>
              </a:ext>
            </a:extLst>
          </xdr:cNvPr>
          <xdr:cNvSpPr>
            <a:spLocks noChangeArrowheads="1"/>
          </xdr:cNvSpPr>
        </xdr:nvSpPr>
        <xdr:spPr bwMode="auto">
          <a:xfrm>
            <a:off x="322" y="43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15,310</a:t>
            </a:r>
          </a:p>
        </xdr:txBody>
      </xdr:sp>
      <xdr:sp macro="" textlink="">
        <xdr:nvSpPr>
          <xdr:cNvPr id="19" name="Rectangle 219">
            <a:extLst>
              <a:ext uri="{FF2B5EF4-FFF2-40B4-BE49-F238E27FC236}">
                <a16:creationId xmlns:a16="http://schemas.microsoft.com/office/drawing/2014/main" id="{00000000-0008-0000-1700-000013000000}"/>
              </a:ext>
            </a:extLst>
          </xdr:cNvPr>
          <xdr:cNvSpPr>
            <a:spLocks noChangeArrowheads="1"/>
          </xdr:cNvSpPr>
        </xdr:nvSpPr>
        <xdr:spPr bwMode="auto">
          <a:xfrm>
            <a:off x="381" y="4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5,211</a:t>
            </a:r>
          </a:p>
        </xdr:txBody>
      </xdr:sp>
      <xdr:sp macro="" textlink="">
        <xdr:nvSpPr>
          <xdr:cNvPr id="20" name="Rectangle 220">
            <a:extLst>
              <a:ext uri="{FF2B5EF4-FFF2-40B4-BE49-F238E27FC236}">
                <a16:creationId xmlns:a16="http://schemas.microsoft.com/office/drawing/2014/main" id="{00000000-0008-0000-1700-000014000000}"/>
              </a:ext>
            </a:extLst>
          </xdr:cNvPr>
          <xdr:cNvSpPr>
            <a:spLocks noChangeArrowheads="1"/>
          </xdr:cNvSpPr>
        </xdr:nvSpPr>
        <xdr:spPr bwMode="auto">
          <a:xfrm>
            <a:off x="434" y="4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4,105</a:t>
            </a:r>
          </a:p>
        </xdr:txBody>
      </xdr:sp>
      <xdr:sp macro="" textlink="">
        <xdr:nvSpPr>
          <xdr:cNvPr id="21" name="Rectangle 221">
            <a:extLst>
              <a:ext uri="{FF2B5EF4-FFF2-40B4-BE49-F238E27FC236}">
                <a16:creationId xmlns:a16="http://schemas.microsoft.com/office/drawing/2014/main" id="{00000000-0008-0000-1700-000015000000}"/>
              </a:ext>
            </a:extLst>
          </xdr:cNvPr>
          <xdr:cNvSpPr>
            <a:spLocks noChangeArrowheads="1"/>
          </xdr:cNvSpPr>
        </xdr:nvSpPr>
        <xdr:spPr bwMode="auto">
          <a:xfrm>
            <a:off x="555" y="4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7,782</a:t>
            </a:r>
          </a:p>
        </xdr:txBody>
      </xdr:sp>
      <xdr:sp macro="" textlink="">
        <xdr:nvSpPr>
          <xdr:cNvPr id="22" name="Rectangle 222">
            <a:extLst>
              <a:ext uri="{FF2B5EF4-FFF2-40B4-BE49-F238E27FC236}">
                <a16:creationId xmlns:a16="http://schemas.microsoft.com/office/drawing/2014/main" id="{00000000-0008-0000-1700-000016000000}"/>
              </a:ext>
            </a:extLst>
          </xdr:cNvPr>
          <xdr:cNvSpPr>
            <a:spLocks noChangeArrowheads="1"/>
          </xdr:cNvSpPr>
        </xdr:nvSpPr>
        <xdr:spPr bwMode="auto">
          <a:xfrm>
            <a:off x="608" y="4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4,759</a:t>
            </a:r>
          </a:p>
        </xdr:txBody>
      </xdr:sp>
      <xdr:sp macro="" textlink="">
        <xdr:nvSpPr>
          <xdr:cNvPr id="23" name="Rectangle 223">
            <a:extLst>
              <a:ext uri="{FF2B5EF4-FFF2-40B4-BE49-F238E27FC236}">
                <a16:creationId xmlns:a16="http://schemas.microsoft.com/office/drawing/2014/main" id="{00000000-0008-0000-1700-000017000000}"/>
              </a:ext>
            </a:extLst>
          </xdr:cNvPr>
          <xdr:cNvSpPr>
            <a:spLocks noChangeArrowheads="1"/>
          </xdr:cNvSpPr>
        </xdr:nvSpPr>
        <xdr:spPr bwMode="auto">
          <a:xfrm>
            <a:off x="661" y="434"/>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2,868</a:t>
            </a:r>
          </a:p>
        </xdr:txBody>
      </xdr:sp>
      <xdr:sp macro="" textlink="">
        <xdr:nvSpPr>
          <xdr:cNvPr id="24" name="Rectangle 224">
            <a:extLst>
              <a:ext uri="{FF2B5EF4-FFF2-40B4-BE49-F238E27FC236}">
                <a16:creationId xmlns:a16="http://schemas.microsoft.com/office/drawing/2014/main" id="{00000000-0008-0000-1700-000018000000}"/>
              </a:ext>
            </a:extLst>
          </xdr:cNvPr>
          <xdr:cNvSpPr>
            <a:spLocks noChangeArrowheads="1"/>
          </xdr:cNvSpPr>
        </xdr:nvSpPr>
        <xdr:spPr bwMode="auto">
          <a:xfrm>
            <a:off x="761" y="43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15,632</a:t>
            </a:r>
          </a:p>
        </xdr:txBody>
      </xdr:sp>
      <xdr:sp macro="" textlink="">
        <xdr:nvSpPr>
          <xdr:cNvPr id="25" name="Rectangle 225">
            <a:extLst>
              <a:ext uri="{FF2B5EF4-FFF2-40B4-BE49-F238E27FC236}">
                <a16:creationId xmlns:a16="http://schemas.microsoft.com/office/drawing/2014/main" id="{00000000-0008-0000-1700-000019000000}"/>
              </a:ext>
            </a:extLst>
          </xdr:cNvPr>
          <xdr:cNvSpPr>
            <a:spLocks noChangeArrowheads="1"/>
          </xdr:cNvSpPr>
        </xdr:nvSpPr>
        <xdr:spPr bwMode="auto">
          <a:xfrm>
            <a:off x="814" y="43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28,030</a:t>
            </a:r>
          </a:p>
        </xdr:txBody>
      </xdr:sp>
      <xdr:sp macro="" textlink="">
        <xdr:nvSpPr>
          <xdr:cNvPr id="26" name="Rectangle 226">
            <a:extLst>
              <a:ext uri="{FF2B5EF4-FFF2-40B4-BE49-F238E27FC236}">
                <a16:creationId xmlns:a16="http://schemas.microsoft.com/office/drawing/2014/main" id="{00000000-0008-0000-1700-00001A000000}"/>
              </a:ext>
            </a:extLst>
          </xdr:cNvPr>
          <xdr:cNvSpPr>
            <a:spLocks noChangeArrowheads="1"/>
          </xdr:cNvSpPr>
        </xdr:nvSpPr>
        <xdr:spPr bwMode="auto">
          <a:xfrm>
            <a:off x="867" y="434"/>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26,743</a:t>
            </a:r>
          </a:p>
        </xdr:txBody>
      </xdr:sp>
      <xdr:sp macro="" textlink="">
        <xdr:nvSpPr>
          <xdr:cNvPr id="27" name="Rectangle 227">
            <a:extLst>
              <a:ext uri="{FF2B5EF4-FFF2-40B4-BE49-F238E27FC236}">
                <a16:creationId xmlns:a16="http://schemas.microsoft.com/office/drawing/2014/main" id="{00000000-0008-0000-1700-00001B000000}"/>
              </a:ext>
            </a:extLst>
          </xdr:cNvPr>
          <xdr:cNvSpPr>
            <a:spLocks noChangeArrowheads="1"/>
          </xdr:cNvSpPr>
        </xdr:nvSpPr>
        <xdr:spPr bwMode="auto">
          <a:xfrm>
            <a:off x="122" y="450"/>
            <a:ext cx="4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Ukraine</a:t>
            </a:r>
          </a:p>
        </xdr:txBody>
      </xdr:sp>
      <xdr:sp macro="" textlink="">
        <xdr:nvSpPr>
          <xdr:cNvPr id="28" name="Rectangle 228">
            <a:extLst>
              <a:ext uri="{FF2B5EF4-FFF2-40B4-BE49-F238E27FC236}">
                <a16:creationId xmlns:a16="http://schemas.microsoft.com/office/drawing/2014/main" id="{00000000-0008-0000-1700-00001C000000}"/>
              </a:ext>
            </a:extLst>
          </xdr:cNvPr>
          <xdr:cNvSpPr>
            <a:spLocks noChangeArrowheads="1"/>
          </xdr:cNvSpPr>
        </xdr:nvSpPr>
        <xdr:spPr bwMode="auto">
          <a:xfrm>
            <a:off x="337"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943</a:t>
            </a:r>
          </a:p>
        </xdr:txBody>
      </xdr:sp>
      <xdr:sp macro="" textlink="">
        <xdr:nvSpPr>
          <xdr:cNvPr id="29" name="Rectangle 229">
            <a:extLst>
              <a:ext uri="{FF2B5EF4-FFF2-40B4-BE49-F238E27FC236}">
                <a16:creationId xmlns:a16="http://schemas.microsoft.com/office/drawing/2014/main" id="{00000000-0008-0000-1700-00001D000000}"/>
              </a:ext>
            </a:extLst>
          </xdr:cNvPr>
          <xdr:cNvSpPr>
            <a:spLocks noChangeArrowheads="1"/>
          </xdr:cNvSpPr>
        </xdr:nvSpPr>
        <xdr:spPr bwMode="auto">
          <a:xfrm>
            <a:off x="390"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164</a:t>
            </a:r>
          </a:p>
        </xdr:txBody>
      </xdr:sp>
      <xdr:sp macro="" textlink="">
        <xdr:nvSpPr>
          <xdr:cNvPr id="30" name="Rectangle 230">
            <a:extLst>
              <a:ext uri="{FF2B5EF4-FFF2-40B4-BE49-F238E27FC236}">
                <a16:creationId xmlns:a16="http://schemas.microsoft.com/office/drawing/2014/main" id="{00000000-0008-0000-1700-00001E000000}"/>
              </a:ext>
            </a:extLst>
          </xdr:cNvPr>
          <xdr:cNvSpPr>
            <a:spLocks noChangeArrowheads="1"/>
          </xdr:cNvSpPr>
        </xdr:nvSpPr>
        <xdr:spPr bwMode="auto">
          <a:xfrm>
            <a:off x="443"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182</a:t>
            </a:r>
          </a:p>
        </xdr:txBody>
      </xdr:sp>
      <xdr:sp macro="" textlink="">
        <xdr:nvSpPr>
          <xdr:cNvPr id="31" name="Rectangle 231">
            <a:extLst>
              <a:ext uri="{FF2B5EF4-FFF2-40B4-BE49-F238E27FC236}">
                <a16:creationId xmlns:a16="http://schemas.microsoft.com/office/drawing/2014/main" id="{00000000-0008-0000-1700-00001F000000}"/>
              </a:ext>
            </a:extLst>
          </xdr:cNvPr>
          <xdr:cNvSpPr>
            <a:spLocks noChangeArrowheads="1"/>
          </xdr:cNvSpPr>
        </xdr:nvSpPr>
        <xdr:spPr bwMode="auto">
          <a:xfrm>
            <a:off x="570" y="45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80</a:t>
            </a:r>
          </a:p>
        </xdr:txBody>
      </xdr:sp>
      <xdr:sp macro="" textlink="">
        <xdr:nvSpPr>
          <xdr:cNvPr id="32" name="Rectangle 232">
            <a:extLst>
              <a:ext uri="{FF2B5EF4-FFF2-40B4-BE49-F238E27FC236}">
                <a16:creationId xmlns:a16="http://schemas.microsoft.com/office/drawing/2014/main" id="{00000000-0008-0000-1700-000020000000}"/>
              </a:ext>
            </a:extLst>
          </xdr:cNvPr>
          <xdr:cNvSpPr>
            <a:spLocks noChangeArrowheads="1"/>
          </xdr:cNvSpPr>
        </xdr:nvSpPr>
        <xdr:spPr bwMode="auto">
          <a:xfrm>
            <a:off x="617"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107</a:t>
            </a:r>
          </a:p>
        </xdr:txBody>
      </xdr:sp>
      <xdr:sp macro="" textlink="">
        <xdr:nvSpPr>
          <xdr:cNvPr id="33" name="Rectangle 233">
            <a:extLst>
              <a:ext uri="{FF2B5EF4-FFF2-40B4-BE49-F238E27FC236}">
                <a16:creationId xmlns:a16="http://schemas.microsoft.com/office/drawing/2014/main" id="{00000000-0008-0000-1700-000021000000}"/>
              </a:ext>
            </a:extLst>
          </xdr:cNvPr>
          <xdr:cNvSpPr>
            <a:spLocks noChangeArrowheads="1"/>
          </xdr:cNvSpPr>
        </xdr:nvSpPr>
        <xdr:spPr bwMode="auto">
          <a:xfrm>
            <a:off x="676" y="450"/>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27</a:t>
            </a:r>
          </a:p>
        </xdr:txBody>
      </xdr:sp>
      <xdr:sp macro="" textlink="">
        <xdr:nvSpPr>
          <xdr:cNvPr id="34" name="Rectangle 234">
            <a:extLst>
              <a:ext uri="{FF2B5EF4-FFF2-40B4-BE49-F238E27FC236}">
                <a16:creationId xmlns:a16="http://schemas.microsoft.com/office/drawing/2014/main" id="{00000000-0008-0000-1700-000022000000}"/>
              </a:ext>
            </a:extLst>
          </xdr:cNvPr>
          <xdr:cNvSpPr>
            <a:spLocks noChangeArrowheads="1"/>
          </xdr:cNvSpPr>
        </xdr:nvSpPr>
        <xdr:spPr bwMode="auto">
          <a:xfrm>
            <a:off x="776"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105</a:t>
            </a:r>
          </a:p>
        </xdr:txBody>
      </xdr:sp>
      <xdr:sp macro="" textlink="">
        <xdr:nvSpPr>
          <xdr:cNvPr id="35" name="Rectangle 235">
            <a:extLst>
              <a:ext uri="{FF2B5EF4-FFF2-40B4-BE49-F238E27FC236}">
                <a16:creationId xmlns:a16="http://schemas.microsoft.com/office/drawing/2014/main" id="{00000000-0008-0000-1700-000023000000}"/>
              </a:ext>
            </a:extLst>
          </xdr:cNvPr>
          <xdr:cNvSpPr>
            <a:spLocks noChangeArrowheads="1"/>
          </xdr:cNvSpPr>
        </xdr:nvSpPr>
        <xdr:spPr bwMode="auto">
          <a:xfrm>
            <a:off x="829"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627</a:t>
            </a:r>
          </a:p>
        </xdr:txBody>
      </xdr:sp>
      <xdr:sp macro="" textlink="">
        <xdr:nvSpPr>
          <xdr:cNvPr id="36" name="Rectangle 236">
            <a:extLst>
              <a:ext uri="{FF2B5EF4-FFF2-40B4-BE49-F238E27FC236}">
                <a16:creationId xmlns:a16="http://schemas.microsoft.com/office/drawing/2014/main" id="{00000000-0008-0000-1700-000024000000}"/>
              </a:ext>
            </a:extLst>
          </xdr:cNvPr>
          <xdr:cNvSpPr>
            <a:spLocks noChangeArrowheads="1"/>
          </xdr:cNvSpPr>
        </xdr:nvSpPr>
        <xdr:spPr bwMode="auto">
          <a:xfrm>
            <a:off x="882" y="450"/>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123</a:t>
            </a:r>
          </a:p>
        </xdr:txBody>
      </xdr:sp>
      <xdr:sp macro="" textlink="">
        <xdr:nvSpPr>
          <xdr:cNvPr id="37" name="Rectangle 237">
            <a:extLst>
              <a:ext uri="{FF2B5EF4-FFF2-40B4-BE49-F238E27FC236}">
                <a16:creationId xmlns:a16="http://schemas.microsoft.com/office/drawing/2014/main" id="{00000000-0008-0000-1700-000025000000}"/>
              </a:ext>
            </a:extLst>
          </xdr:cNvPr>
          <xdr:cNvSpPr>
            <a:spLocks noChangeArrowheads="1"/>
          </xdr:cNvSpPr>
        </xdr:nvSpPr>
        <xdr:spPr bwMode="auto">
          <a:xfrm>
            <a:off x="122" y="467"/>
            <a:ext cx="15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United Republic of Tanzania</a:t>
            </a:r>
          </a:p>
        </xdr:txBody>
      </xdr:sp>
      <xdr:sp macro="" textlink="">
        <xdr:nvSpPr>
          <xdr:cNvPr id="38" name="Rectangle 238">
            <a:extLst>
              <a:ext uri="{FF2B5EF4-FFF2-40B4-BE49-F238E27FC236}">
                <a16:creationId xmlns:a16="http://schemas.microsoft.com/office/drawing/2014/main" id="{00000000-0008-0000-1700-000026000000}"/>
              </a:ext>
            </a:extLst>
          </xdr:cNvPr>
          <xdr:cNvSpPr>
            <a:spLocks noChangeArrowheads="1"/>
          </xdr:cNvSpPr>
        </xdr:nvSpPr>
        <xdr:spPr bwMode="auto">
          <a:xfrm>
            <a:off x="328" y="4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7,907</a:t>
            </a:r>
          </a:p>
        </xdr:txBody>
      </xdr:sp>
      <xdr:sp macro="" textlink="">
        <xdr:nvSpPr>
          <xdr:cNvPr id="39" name="Rectangle 239">
            <a:extLst>
              <a:ext uri="{FF2B5EF4-FFF2-40B4-BE49-F238E27FC236}">
                <a16:creationId xmlns:a16="http://schemas.microsoft.com/office/drawing/2014/main" id="{00000000-0008-0000-1700-000027000000}"/>
              </a:ext>
            </a:extLst>
          </xdr:cNvPr>
          <xdr:cNvSpPr>
            <a:spLocks noChangeArrowheads="1"/>
          </xdr:cNvSpPr>
        </xdr:nvSpPr>
        <xdr:spPr bwMode="auto">
          <a:xfrm>
            <a:off x="381" y="4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2,362</a:t>
            </a:r>
          </a:p>
        </xdr:txBody>
      </xdr:sp>
      <xdr:sp macro="" textlink="">
        <xdr:nvSpPr>
          <xdr:cNvPr id="40" name="Rectangle 240">
            <a:extLst>
              <a:ext uri="{FF2B5EF4-FFF2-40B4-BE49-F238E27FC236}">
                <a16:creationId xmlns:a16="http://schemas.microsoft.com/office/drawing/2014/main" id="{00000000-0008-0000-1700-000028000000}"/>
              </a:ext>
            </a:extLst>
          </xdr:cNvPr>
          <xdr:cNvSpPr>
            <a:spLocks noChangeArrowheads="1"/>
          </xdr:cNvSpPr>
        </xdr:nvSpPr>
        <xdr:spPr bwMode="auto">
          <a:xfrm>
            <a:off x="434" y="4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1,527</a:t>
            </a:r>
          </a:p>
        </xdr:txBody>
      </xdr:sp>
      <xdr:sp macro="" textlink="">
        <xdr:nvSpPr>
          <xdr:cNvPr id="41" name="Rectangle 241">
            <a:extLst>
              <a:ext uri="{FF2B5EF4-FFF2-40B4-BE49-F238E27FC236}">
                <a16:creationId xmlns:a16="http://schemas.microsoft.com/office/drawing/2014/main" id="{00000000-0008-0000-1700-000029000000}"/>
              </a:ext>
            </a:extLst>
          </xdr:cNvPr>
          <xdr:cNvSpPr>
            <a:spLocks noChangeArrowheads="1"/>
          </xdr:cNvSpPr>
        </xdr:nvSpPr>
        <xdr:spPr bwMode="auto">
          <a:xfrm>
            <a:off x="555" y="4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7,883</a:t>
            </a:r>
          </a:p>
        </xdr:txBody>
      </xdr:sp>
      <xdr:sp macro="" textlink="">
        <xdr:nvSpPr>
          <xdr:cNvPr id="42" name="Rectangle 242">
            <a:extLst>
              <a:ext uri="{FF2B5EF4-FFF2-40B4-BE49-F238E27FC236}">
                <a16:creationId xmlns:a16="http://schemas.microsoft.com/office/drawing/2014/main" id="{00000000-0008-0000-1700-00002A000000}"/>
              </a:ext>
            </a:extLst>
          </xdr:cNvPr>
          <xdr:cNvSpPr>
            <a:spLocks noChangeArrowheads="1"/>
          </xdr:cNvSpPr>
        </xdr:nvSpPr>
        <xdr:spPr bwMode="auto">
          <a:xfrm>
            <a:off x="608" y="4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5,181</a:t>
            </a:r>
          </a:p>
        </xdr:txBody>
      </xdr:sp>
      <xdr:sp macro="" textlink="">
        <xdr:nvSpPr>
          <xdr:cNvPr id="43" name="Rectangle 243">
            <a:extLst>
              <a:ext uri="{FF2B5EF4-FFF2-40B4-BE49-F238E27FC236}">
                <a16:creationId xmlns:a16="http://schemas.microsoft.com/office/drawing/2014/main" id="{00000000-0008-0000-1700-00002B000000}"/>
              </a:ext>
            </a:extLst>
          </xdr:cNvPr>
          <xdr:cNvSpPr>
            <a:spLocks noChangeArrowheads="1"/>
          </xdr:cNvSpPr>
        </xdr:nvSpPr>
        <xdr:spPr bwMode="auto">
          <a:xfrm>
            <a:off x="661" y="467"/>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2,346</a:t>
            </a:r>
          </a:p>
        </xdr:txBody>
      </xdr:sp>
      <xdr:sp macro="" textlink="">
        <xdr:nvSpPr>
          <xdr:cNvPr id="44" name="Rectangle 244">
            <a:extLst>
              <a:ext uri="{FF2B5EF4-FFF2-40B4-BE49-F238E27FC236}">
                <a16:creationId xmlns:a16="http://schemas.microsoft.com/office/drawing/2014/main" id="{00000000-0008-0000-1700-00002C000000}"/>
              </a:ext>
            </a:extLst>
          </xdr:cNvPr>
          <xdr:cNvSpPr>
            <a:spLocks noChangeArrowheads="1"/>
          </xdr:cNvSpPr>
        </xdr:nvSpPr>
        <xdr:spPr bwMode="auto">
          <a:xfrm>
            <a:off x="761" y="467"/>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12,520</a:t>
            </a:r>
          </a:p>
        </xdr:txBody>
      </xdr:sp>
      <xdr:sp macro="" textlink="">
        <xdr:nvSpPr>
          <xdr:cNvPr id="45" name="Rectangle 245">
            <a:extLst>
              <a:ext uri="{FF2B5EF4-FFF2-40B4-BE49-F238E27FC236}">
                <a16:creationId xmlns:a16="http://schemas.microsoft.com/office/drawing/2014/main" id="{00000000-0008-0000-1700-00002D000000}"/>
              </a:ext>
            </a:extLst>
          </xdr:cNvPr>
          <xdr:cNvSpPr>
            <a:spLocks noChangeArrowheads="1"/>
          </xdr:cNvSpPr>
        </xdr:nvSpPr>
        <xdr:spPr bwMode="auto">
          <a:xfrm>
            <a:off x="814" y="467"/>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32,966</a:t>
            </a:r>
          </a:p>
        </xdr:txBody>
      </xdr:sp>
      <xdr:sp macro="" textlink="">
        <xdr:nvSpPr>
          <xdr:cNvPr id="46" name="Rectangle 246">
            <a:extLst>
              <a:ext uri="{FF2B5EF4-FFF2-40B4-BE49-F238E27FC236}">
                <a16:creationId xmlns:a16="http://schemas.microsoft.com/office/drawing/2014/main" id="{00000000-0008-0000-1700-00002E000000}"/>
              </a:ext>
            </a:extLst>
          </xdr:cNvPr>
          <xdr:cNvSpPr>
            <a:spLocks noChangeArrowheads="1"/>
          </xdr:cNvSpPr>
        </xdr:nvSpPr>
        <xdr:spPr bwMode="auto">
          <a:xfrm>
            <a:off x="867" y="467"/>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16,065</a:t>
            </a:r>
          </a:p>
        </xdr:txBody>
      </xdr:sp>
      <xdr:sp macro="" textlink="">
        <xdr:nvSpPr>
          <xdr:cNvPr id="47" name="Rectangle 247">
            <a:extLst>
              <a:ext uri="{FF2B5EF4-FFF2-40B4-BE49-F238E27FC236}">
                <a16:creationId xmlns:a16="http://schemas.microsoft.com/office/drawing/2014/main" id="{00000000-0008-0000-1700-00002F000000}"/>
              </a:ext>
            </a:extLst>
          </xdr:cNvPr>
          <xdr:cNvSpPr>
            <a:spLocks noChangeArrowheads="1"/>
          </xdr:cNvSpPr>
        </xdr:nvSpPr>
        <xdr:spPr bwMode="auto">
          <a:xfrm>
            <a:off x="122" y="483"/>
            <a:ext cx="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Zambia</a:t>
            </a:r>
          </a:p>
        </xdr:txBody>
      </xdr:sp>
      <xdr:sp macro="" textlink="">
        <xdr:nvSpPr>
          <xdr:cNvPr id="48" name="Rectangle 248">
            <a:extLst>
              <a:ext uri="{FF2B5EF4-FFF2-40B4-BE49-F238E27FC236}">
                <a16:creationId xmlns:a16="http://schemas.microsoft.com/office/drawing/2014/main" id="{00000000-0008-0000-1700-000030000000}"/>
              </a:ext>
            </a:extLst>
          </xdr:cNvPr>
          <xdr:cNvSpPr>
            <a:spLocks noChangeArrowheads="1"/>
          </xdr:cNvSpPr>
        </xdr:nvSpPr>
        <xdr:spPr bwMode="auto">
          <a:xfrm>
            <a:off x="328" y="483"/>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5,838</a:t>
            </a:r>
          </a:p>
        </xdr:txBody>
      </xdr:sp>
      <xdr:sp macro="" textlink="">
        <xdr:nvSpPr>
          <xdr:cNvPr id="49" name="Rectangle 249">
            <a:extLst>
              <a:ext uri="{FF2B5EF4-FFF2-40B4-BE49-F238E27FC236}">
                <a16:creationId xmlns:a16="http://schemas.microsoft.com/office/drawing/2014/main" id="{00000000-0008-0000-1700-000031000000}"/>
              </a:ext>
            </a:extLst>
          </xdr:cNvPr>
          <xdr:cNvSpPr>
            <a:spLocks noChangeArrowheads="1"/>
          </xdr:cNvSpPr>
        </xdr:nvSpPr>
        <xdr:spPr bwMode="auto">
          <a:xfrm>
            <a:off x="381" y="483"/>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1,298</a:t>
            </a:r>
          </a:p>
        </xdr:txBody>
      </xdr:sp>
      <xdr:sp macro="" textlink="">
        <xdr:nvSpPr>
          <xdr:cNvPr id="50" name="Rectangle 250">
            <a:extLst>
              <a:ext uri="{FF2B5EF4-FFF2-40B4-BE49-F238E27FC236}">
                <a16:creationId xmlns:a16="http://schemas.microsoft.com/office/drawing/2014/main" id="{00000000-0008-0000-1700-000032000000}"/>
              </a:ext>
            </a:extLst>
          </xdr:cNvPr>
          <xdr:cNvSpPr>
            <a:spLocks noChangeArrowheads="1"/>
          </xdr:cNvSpPr>
        </xdr:nvSpPr>
        <xdr:spPr bwMode="auto">
          <a:xfrm>
            <a:off x="443" y="483"/>
            <a:ext cx="1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919</a:t>
            </a:r>
          </a:p>
        </xdr:txBody>
      </xdr:sp>
      <xdr:sp macro="" textlink="">
        <xdr:nvSpPr>
          <xdr:cNvPr id="51" name="Rectangle 251">
            <a:extLst>
              <a:ext uri="{FF2B5EF4-FFF2-40B4-BE49-F238E27FC236}">
                <a16:creationId xmlns:a16="http://schemas.microsoft.com/office/drawing/2014/main" id="{00000000-0008-0000-1700-000033000000}"/>
              </a:ext>
            </a:extLst>
          </xdr:cNvPr>
          <xdr:cNvSpPr>
            <a:spLocks noChangeArrowheads="1"/>
          </xdr:cNvSpPr>
        </xdr:nvSpPr>
        <xdr:spPr bwMode="auto">
          <a:xfrm>
            <a:off x="555" y="483"/>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3,731</a:t>
            </a:r>
          </a:p>
        </xdr:txBody>
      </xdr:sp>
      <xdr:sp macro="" textlink="">
        <xdr:nvSpPr>
          <xdr:cNvPr id="52" name="Rectangle 252">
            <a:extLst>
              <a:ext uri="{FF2B5EF4-FFF2-40B4-BE49-F238E27FC236}">
                <a16:creationId xmlns:a16="http://schemas.microsoft.com/office/drawing/2014/main" id="{00000000-0008-0000-1700-000034000000}"/>
              </a:ext>
            </a:extLst>
          </xdr:cNvPr>
          <xdr:cNvSpPr>
            <a:spLocks noChangeArrowheads="1"/>
          </xdr:cNvSpPr>
        </xdr:nvSpPr>
        <xdr:spPr bwMode="auto">
          <a:xfrm>
            <a:off x="608" y="483"/>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2,472</a:t>
            </a:r>
          </a:p>
        </xdr:txBody>
      </xdr:sp>
      <xdr:sp macro="" textlink="">
        <xdr:nvSpPr>
          <xdr:cNvPr id="53" name="Rectangle 253">
            <a:extLst>
              <a:ext uri="{FF2B5EF4-FFF2-40B4-BE49-F238E27FC236}">
                <a16:creationId xmlns:a16="http://schemas.microsoft.com/office/drawing/2014/main" id="{00000000-0008-0000-1700-000035000000}"/>
              </a:ext>
            </a:extLst>
          </xdr:cNvPr>
          <xdr:cNvSpPr>
            <a:spLocks noChangeArrowheads="1"/>
          </xdr:cNvSpPr>
        </xdr:nvSpPr>
        <xdr:spPr bwMode="auto">
          <a:xfrm>
            <a:off x="661" y="483"/>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1,170</a:t>
            </a:r>
          </a:p>
        </xdr:txBody>
      </xdr:sp>
      <xdr:sp macro="" textlink="">
        <xdr:nvSpPr>
          <xdr:cNvPr id="54" name="Rectangle 254">
            <a:extLst>
              <a:ext uri="{FF2B5EF4-FFF2-40B4-BE49-F238E27FC236}">
                <a16:creationId xmlns:a16="http://schemas.microsoft.com/office/drawing/2014/main" id="{00000000-0008-0000-1700-000036000000}"/>
              </a:ext>
            </a:extLst>
          </xdr:cNvPr>
          <xdr:cNvSpPr>
            <a:spLocks noChangeArrowheads="1"/>
          </xdr:cNvSpPr>
        </xdr:nvSpPr>
        <xdr:spPr bwMode="auto">
          <a:xfrm>
            <a:off x="761" y="48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14,332</a:t>
            </a:r>
          </a:p>
        </xdr:txBody>
      </xdr:sp>
      <xdr:sp macro="" textlink="">
        <xdr:nvSpPr>
          <xdr:cNvPr id="55" name="Rectangle 255">
            <a:extLst>
              <a:ext uri="{FF2B5EF4-FFF2-40B4-BE49-F238E27FC236}">
                <a16:creationId xmlns:a16="http://schemas.microsoft.com/office/drawing/2014/main" id="{00000000-0008-0000-1700-000037000000}"/>
              </a:ext>
            </a:extLst>
          </xdr:cNvPr>
          <xdr:cNvSpPr>
            <a:spLocks noChangeArrowheads="1"/>
          </xdr:cNvSpPr>
        </xdr:nvSpPr>
        <xdr:spPr bwMode="auto">
          <a:xfrm>
            <a:off x="814" y="48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29,779</a:t>
            </a:r>
          </a:p>
        </xdr:txBody>
      </xdr:sp>
      <xdr:sp macro="" textlink="">
        <xdr:nvSpPr>
          <xdr:cNvPr id="56" name="Rectangle 256">
            <a:extLst>
              <a:ext uri="{FF2B5EF4-FFF2-40B4-BE49-F238E27FC236}">
                <a16:creationId xmlns:a16="http://schemas.microsoft.com/office/drawing/2014/main" id="{00000000-0008-0000-1700-000038000000}"/>
              </a:ext>
            </a:extLst>
          </xdr:cNvPr>
          <xdr:cNvSpPr>
            <a:spLocks noChangeArrowheads="1"/>
          </xdr:cNvSpPr>
        </xdr:nvSpPr>
        <xdr:spPr bwMode="auto">
          <a:xfrm>
            <a:off x="867" y="48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48,313</a:t>
            </a:r>
          </a:p>
        </xdr:txBody>
      </xdr:sp>
      <xdr:sp macro="" textlink="">
        <xdr:nvSpPr>
          <xdr:cNvPr id="57" name="Rectangle 257">
            <a:extLst>
              <a:ext uri="{FF2B5EF4-FFF2-40B4-BE49-F238E27FC236}">
                <a16:creationId xmlns:a16="http://schemas.microsoft.com/office/drawing/2014/main" id="{00000000-0008-0000-1700-000039000000}"/>
              </a:ext>
            </a:extLst>
          </xdr:cNvPr>
          <xdr:cNvSpPr>
            <a:spLocks noChangeArrowheads="1"/>
          </xdr:cNvSpPr>
        </xdr:nvSpPr>
        <xdr:spPr bwMode="auto">
          <a:xfrm>
            <a:off x="122" y="500"/>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Zimbabwe</a:t>
            </a:r>
          </a:p>
        </xdr:txBody>
      </xdr:sp>
      <xdr:sp macro="" textlink="">
        <xdr:nvSpPr>
          <xdr:cNvPr id="58" name="Rectangle 258">
            <a:extLst>
              <a:ext uri="{FF2B5EF4-FFF2-40B4-BE49-F238E27FC236}">
                <a16:creationId xmlns:a16="http://schemas.microsoft.com/office/drawing/2014/main" id="{00000000-0008-0000-1700-00003A000000}"/>
              </a:ext>
            </a:extLst>
          </xdr:cNvPr>
          <xdr:cNvSpPr>
            <a:spLocks noChangeArrowheads="1"/>
          </xdr:cNvSpPr>
        </xdr:nvSpPr>
        <xdr:spPr bwMode="auto">
          <a:xfrm>
            <a:off x="328" y="5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9,037</a:t>
            </a:r>
          </a:p>
        </xdr:txBody>
      </xdr:sp>
      <xdr:sp macro="" textlink="">
        <xdr:nvSpPr>
          <xdr:cNvPr id="59" name="Rectangle 259">
            <a:extLst>
              <a:ext uri="{FF2B5EF4-FFF2-40B4-BE49-F238E27FC236}">
                <a16:creationId xmlns:a16="http://schemas.microsoft.com/office/drawing/2014/main" id="{00000000-0008-0000-1700-00003B000000}"/>
              </a:ext>
            </a:extLst>
          </xdr:cNvPr>
          <xdr:cNvSpPr>
            <a:spLocks noChangeArrowheads="1"/>
          </xdr:cNvSpPr>
        </xdr:nvSpPr>
        <xdr:spPr bwMode="auto">
          <a:xfrm>
            <a:off x="381" y="5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2,728</a:t>
            </a:r>
          </a:p>
        </xdr:txBody>
      </xdr:sp>
      <xdr:sp macro="" textlink="">
        <xdr:nvSpPr>
          <xdr:cNvPr id="60" name="Rectangle 260">
            <a:extLst>
              <a:ext uri="{FF2B5EF4-FFF2-40B4-BE49-F238E27FC236}">
                <a16:creationId xmlns:a16="http://schemas.microsoft.com/office/drawing/2014/main" id="{00000000-0008-0000-1700-00003C000000}"/>
              </a:ext>
            </a:extLst>
          </xdr:cNvPr>
          <xdr:cNvSpPr>
            <a:spLocks noChangeArrowheads="1"/>
          </xdr:cNvSpPr>
        </xdr:nvSpPr>
        <xdr:spPr bwMode="auto">
          <a:xfrm>
            <a:off x="434" y="5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2,215</a:t>
            </a:r>
          </a:p>
        </xdr:txBody>
      </xdr:sp>
      <xdr:sp macro="" textlink="">
        <xdr:nvSpPr>
          <xdr:cNvPr id="61" name="Rectangle 261">
            <a:extLst>
              <a:ext uri="{FF2B5EF4-FFF2-40B4-BE49-F238E27FC236}">
                <a16:creationId xmlns:a16="http://schemas.microsoft.com/office/drawing/2014/main" id="{00000000-0008-0000-1700-00003D000000}"/>
              </a:ext>
            </a:extLst>
          </xdr:cNvPr>
          <xdr:cNvSpPr>
            <a:spLocks noChangeArrowheads="1"/>
          </xdr:cNvSpPr>
        </xdr:nvSpPr>
        <xdr:spPr bwMode="auto">
          <a:xfrm>
            <a:off x="555" y="5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8,435</a:t>
            </a:r>
          </a:p>
        </xdr:txBody>
      </xdr:sp>
      <xdr:sp macro="" textlink="">
        <xdr:nvSpPr>
          <xdr:cNvPr id="62" name="Rectangle 262">
            <a:extLst>
              <a:ext uri="{FF2B5EF4-FFF2-40B4-BE49-F238E27FC236}">
                <a16:creationId xmlns:a16="http://schemas.microsoft.com/office/drawing/2014/main" id="{00000000-0008-0000-1700-00003E000000}"/>
              </a:ext>
            </a:extLst>
          </xdr:cNvPr>
          <xdr:cNvSpPr>
            <a:spLocks noChangeArrowheads="1"/>
          </xdr:cNvSpPr>
        </xdr:nvSpPr>
        <xdr:spPr bwMode="auto">
          <a:xfrm>
            <a:off x="608" y="5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2,979</a:t>
            </a:r>
          </a:p>
        </xdr:txBody>
      </xdr:sp>
      <xdr:sp macro="" textlink="">
        <xdr:nvSpPr>
          <xdr:cNvPr id="63" name="Rectangle 263">
            <a:extLst>
              <a:ext uri="{FF2B5EF4-FFF2-40B4-BE49-F238E27FC236}">
                <a16:creationId xmlns:a16="http://schemas.microsoft.com/office/drawing/2014/main" id="{00000000-0008-0000-1700-00003F000000}"/>
              </a:ext>
            </a:extLst>
          </xdr:cNvPr>
          <xdr:cNvSpPr>
            <a:spLocks noChangeArrowheads="1"/>
          </xdr:cNvSpPr>
        </xdr:nvSpPr>
        <xdr:spPr bwMode="auto">
          <a:xfrm>
            <a:off x="661" y="50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1,337</a:t>
            </a:r>
          </a:p>
        </xdr:txBody>
      </xdr:sp>
      <xdr:sp macro="" textlink="">
        <xdr:nvSpPr>
          <xdr:cNvPr id="64" name="Rectangle 264">
            <a:extLst>
              <a:ext uri="{FF2B5EF4-FFF2-40B4-BE49-F238E27FC236}">
                <a16:creationId xmlns:a16="http://schemas.microsoft.com/office/drawing/2014/main" id="{00000000-0008-0000-1700-000040000000}"/>
              </a:ext>
            </a:extLst>
          </xdr:cNvPr>
          <xdr:cNvSpPr>
            <a:spLocks noChangeArrowheads="1"/>
          </xdr:cNvSpPr>
        </xdr:nvSpPr>
        <xdr:spPr bwMode="auto">
          <a:xfrm>
            <a:off x="761" y="500"/>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14,125</a:t>
            </a:r>
          </a:p>
        </xdr:txBody>
      </xdr:sp>
      <xdr:sp macro="" textlink="">
        <xdr:nvSpPr>
          <xdr:cNvPr id="65" name="Rectangle 265">
            <a:extLst>
              <a:ext uri="{FF2B5EF4-FFF2-40B4-BE49-F238E27FC236}">
                <a16:creationId xmlns:a16="http://schemas.microsoft.com/office/drawing/2014/main" id="{00000000-0008-0000-1700-000041000000}"/>
              </a:ext>
            </a:extLst>
          </xdr:cNvPr>
          <xdr:cNvSpPr>
            <a:spLocks noChangeArrowheads="1"/>
          </xdr:cNvSpPr>
        </xdr:nvSpPr>
        <xdr:spPr bwMode="auto">
          <a:xfrm>
            <a:off x="814" y="500"/>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34,514</a:t>
            </a:r>
          </a:p>
        </xdr:txBody>
      </xdr:sp>
      <xdr:sp macro="" textlink="">
        <xdr:nvSpPr>
          <xdr:cNvPr id="66" name="Rectangle 266">
            <a:extLst>
              <a:ext uri="{FF2B5EF4-FFF2-40B4-BE49-F238E27FC236}">
                <a16:creationId xmlns:a16="http://schemas.microsoft.com/office/drawing/2014/main" id="{00000000-0008-0000-1700-000042000000}"/>
              </a:ext>
            </a:extLst>
          </xdr:cNvPr>
          <xdr:cNvSpPr>
            <a:spLocks noChangeArrowheads="1"/>
          </xdr:cNvSpPr>
        </xdr:nvSpPr>
        <xdr:spPr bwMode="auto">
          <a:xfrm>
            <a:off x="867" y="500"/>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37,613</a:t>
            </a:r>
          </a:p>
        </xdr:txBody>
      </xdr:sp>
      <xdr:sp macro="" textlink="">
        <xdr:nvSpPr>
          <xdr:cNvPr id="67" name="Rectangle 267">
            <a:extLst>
              <a:ext uri="{FF2B5EF4-FFF2-40B4-BE49-F238E27FC236}">
                <a16:creationId xmlns:a16="http://schemas.microsoft.com/office/drawing/2014/main" id="{00000000-0008-0000-1700-000043000000}"/>
              </a:ext>
            </a:extLst>
          </xdr:cNvPr>
          <xdr:cNvSpPr>
            <a:spLocks noChangeArrowheads="1"/>
          </xdr:cNvSpPr>
        </xdr:nvSpPr>
        <xdr:spPr bwMode="auto">
          <a:xfrm>
            <a:off x="122" y="533"/>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Total </a:t>
            </a:r>
          </a:p>
        </xdr:txBody>
      </xdr:sp>
      <xdr:sp macro="" textlink="">
        <xdr:nvSpPr>
          <xdr:cNvPr id="68" name="Rectangle 268">
            <a:extLst>
              <a:ext uri="{FF2B5EF4-FFF2-40B4-BE49-F238E27FC236}">
                <a16:creationId xmlns:a16="http://schemas.microsoft.com/office/drawing/2014/main" id="{00000000-0008-0000-1700-000044000000}"/>
              </a:ext>
            </a:extLst>
          </xdr:cNvPr>
          <xdr:cNvSpPr>
            <a:spLocks noChangeArrowheads="1"/>
          </xdr:cNvSpPr>
        </xdr:nvSpPr>
        <xdr:spPr bwMode="auto">
          <a:xfrm>
            <a:off x="316" y="533"/>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234,949</a:t>
            </a:r>
          </a:p>
        </xdr:txBody>
      </xdr:sp>
      <xdr:sp macro="" textlink="">
        <xdr:nvSpPr>
          <xdr:cNvPr id="69" name="Rectangle 269">
            <a:extLst>
              <a:ext uri="{FF2B5EF4-FFF2-40B4-BE49-F238E27FC236}">
                <a16:creationId xmlns:a16="http://schemas.microsoft.com/office/drawing/2014/main" id="{00000000-0008-0000-1700-000045000000}"/>
              </a:ext>
            </a:extLst>
          </xdr:cNvPr>
          <xdr:cNvSpPr>
            <a:spLocks noChangeArrowheads="1"/>
          </xdr:cNvSpPr>
        </xdr:nvSpPr>
        <xdr:spPr bwMode="auto">
          <a:xfrm>
            <a:off x="375" y="53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63,646</a:t>
            </a:r>
          </a:p>
        </xdr:txBody>
      </xdr:sp>
      <xdr:sp macro="" textlink="">
        <xdr:nvSpPr>
          <xdr:cNvPr id="70" name="Rectangle 270">
            <a:extLst>
              <a:ext uri="{FF2B5EF4-FFF2-40B4-BE49-F238E27FC236}">
                <a16:creationId xmlns:a16="http://schemas.microsoft.com/office/drawing/2014/main" id="{00000000-0008-0000-1700-000046000000}"/>
              </a:ext>
            </a:extLst>
          </xdr:cNvPr>
          <xdr:cNvSpPr>
            <a:spLocks noChangeArrowheads="1"/>
          </xdr:cNvSpPr>
        </xdr:nvSpPr>
        <xdr:spPr bwMode="auto">
          <a:xfrm>
            <a:off x="428" y="53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44,111</a:t>
            </a:r>
          </a:p>
        </xdr:txBody>
      </xdr:sp>
      <xdr:sp macro="" textlink="">
        <xdr:nvSpPr>
          <xdr:cNvPr id="71" name="Rectangle 271">
            <a:extLst>
              <a:ext uri="{FF2B5EF4-FFF2-40B4-BE49-F238E27FC236}">
                <a16:creationId xmlns:a16="http://schemas.microsoft.com/office/drawing/2014/main" id="{00000000-0008-0000-1700-000047000000}"/>
              </a:ext>
            </a:extLst>
          </xdr:cNvPr>
          <xdr:cNvSpPr>
            <a:spLocks noChangeArrowheads="1"/>
          </xdr:cNvSpPr>
        </xdr:nvSpPr>
        <xdr:spPr bwMode="auto">
          <a:xfrm>
            <a:off x="549" y="53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94,649</a:t>
            </a:r>
          </a:p>
        </xdr:txBody>
      </xdr:sp>
      <xdr:sp macro="" textlink="">
        <xdr:nvSpPr>
          <xdr:cNvPr id="72" name="Rectangle 272">
            <a:extLst>
              <a:ext uri="{FF2B5EF4-FFF2-40B4-BE49-F238E27FC236}">
                <a16:creationId xmlns:a16="http://schemas.microsoft.com/office/drawing/2014/main" id="{00000000-0008-0000-1700-000048000000}"/>
              </a:ext>
            </a:extLst>
          </xdr:cNvPr>
          <xdr:cNvSpPr>
            <a:spLocks noChangeArrowheads="1"/>
          </xdr:cNvSpPr>
        </xdr:nvSpPr>
        <xdr:spPr bwMode="auto">
          <a:xfrm>
            <a:off x="602" y="53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66,973</a:t>
            </a:r>
          </a:p>
        </xdr:txBody>
      </xdr:sp>
      <xdr:sp macro="" textlink="">
        <xdr:nvSpPr>
          <xdr:cNvPr id="73" name="Rectangle 273">
            <a:extLst>
              <a:ext uri="{FF2B5EF4-FFF2-40B4-BE49-F238E27FC236}">
                <a16:creationId xmlns:a16="http://schemas.microsoft.com/office/drawing/2014/main" id="{00000000-0008-0000-1700-000049000000}"/>
              </a:ext>
            </a:extLst>
          </xdr:cNvPr>
          <xdr:cNvSpPr>
            <a:spLocks noChangeArrowheads="1"/>
          </xdr:cNvSpPr>
        </xdr:nvSpPr>
        <xdr:spPr bwMode="auto">
          <a:xfrm>
            <a:off x="655" y="533"/>
            <a:ext cx="3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34,644</a:t>
            </a:r>
          </a:p>
        </xdr:txBody>
      </xdr:sp>
      <xdr:sp macro="" textlink="">
        <xdr:nvSpPr>
          <xdr:cNvPr id="74" name="Rectangle 274">
            <a:extLst>
              <a:ext uri="{FF2B5EF4-FFF2-40B4-BE49-F238E27FC236}">
                <a16:creationId xmlns:a16="http://schemas.microsoft.com/office/drawing/2014/main" id="{00000000-0008-0000-1700-00004A000000}"/>
              </a:ext>
            </a:extLst>
          </xdr:cNvPr>
          <xdr:cNvSpPr>
            <a:spLocks noChangeArrowheads="1"/>
          </xdr:cNvSpPr>
        </xdr:nvSpPr>
        <xdr:spPr bwMode="auto">
          <a:xfrm>
            <a:off x="755" y="533"/>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141,139</a:t>
            </a:r>
          </a:p>
        </xdr:txBody>
      </xdr:sp>
      <xdr:sp macro="" textlink="">
        <xdr:nvSpPr>
          <xdr:cNvPr id="75" name="Rectangle 275">
            <a:extLst>
              <a:ext uri="{FF2B5EF4-FFF2-40B4-BE49-F238E27FC236}">
                <a16:creationId xmlns:a16="http://schemas.microsoft.com/office/drawing/2014/main" id="{00000000-0008-0000-1700-00004B000000}"/>
              </a:ext>
            </a:extLst>
          </xdr:cNvPr>
          <xdr:cNvSpPr>
            <a:spLocks noChangeArrowheads="1"/>
          </xdr:cNvSpPr>
        </xdr:nvSpPr>
        <xdr:spPr bwMode="auto">
          <a:xfrm>
            <a:off x="808" y="533"/>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638,256</a:t>
            </a:r>
          </a:p>
        </xdr:txBody>
      </xdr:sp>
      <xdr:sp macro="" textlink="">
        <xdr:nvSpPr>
          <xdr:cNvPr id="76" name="Rectangle 276">
            <a:extLst>
              <a:ext uri="{FF2B5EF4-FFF2-40B4-BE49-F238E27FC236}">
                <a16:creationId xmlns:a16="http://schemas.microsoft.com/office/drawing/2014/main" id="{00000000-0008-0000-1700-00004C000000}"/>
              </a:ext>
            </a:extLst>
          </xdr:cNvPr>
          <xdr:cNvSpPr>
            <a:spLocks noChangeArrowheads="1"/>
          </xdr:cNvSpPr>
        </xdr:nvSpPr>
        <xdr:spPr bwMode="auto">
          <a:xfrm>
            <a:off x="861" y="533"/>
            <a:ext cx="4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900" b="0" i="0" u="none" strike="noStrike" baseline="0">
                <a:solidFill>
                  <a:srgbClr val="000000"/>
                </a:solidFill>
                <a:latin typeface="Calibri"/>
              </a:rPr>
              <a:t>478,583</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683558</xdr:colOff>
      <xdr:row>22</xdr:row>
      <xdr:rowOff>1</xdr:rowOff>
    </xdr:from>
    <xdr:to>
      <xdr:col>8</xdr:col>
      <xdr:colOff>340178</xdr:colOff>
      <xdr:row>39</xdr:row>
      <xdr:rowOff>190501</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381001</xdr:colOff>
      <xdr:row>22</xdr:row>
      <xdr:rowOff>1</xdr:rowOff>
    </xdr:from>
    <xdr:to>
      <xdr:col>19</xdr:col>
      <xdr:colOff>1</xdr:colOff>
      <xdr:row>39</xdr:row>
      <xdr:rowOff>190501</xdr:rowOff>
    </xdr:to>
    <xdr:graphicFrame macro="">
      <xdr:nvGraphicFramePr>
        <xdr:cNvPr id="22" name="Chart 21">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68037</xdr:colOff>
      <xdr:row>10</xdr:row>
      <xdr:rowOff>2722</xdr:rowOff>
    </xdr:from>
    <xdr:to>
      <xdr:col>13</xdr:col>
      <xdr:colOff>353786</xdr:colOff>
      <xdr:row>21</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408214</xdr:colOff>
      <xdr:row>10</xdr:row>
      <xdr:rowOff>0</xdr:rowOff>
    </xdr:from>
    <xdr:to>
      <xdr:col>19</xdr:col>
      <xdr:colOff>13606</xdr:colOff>
      <xdr:row>21</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661147</xdr:colOff>
      <xdr:row>43</xdr:row>
      <xdr:rowOff>242047</xdr:rowOff>
    </xdr:from>
    <xdr:to>
      <xdr:col>8</xdr:col>
      <xdr:colOff>324970</xdr:colOff>
      <xdr:row>58</xdr:row>
      <xdr:rowOff>26894</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381000</xdr:colOff>
      <xdr:row>44</xdr:row>
      <xdr:rowOff>0</xdr:rowOff>
    </xdr:from>
    <xdr:to>
      <xdr:col>18</xdr:col>
      <xdr:colOff>593912</xdr:colOff>
      <xdr:row>58</xdr:row>
      <xdr:rowOff>31376</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653142</xdr:colOff>
      <xdr:row>59</xdr:row>
      <xdr:rowOff>0</xdr:rowOff>
    </xdr:from>
    <xdr:to>
      <xdr:col>18</xdr:col>
      <xdr:colOff>612322</xdr:colOff>
      <xdr:row>73</xdr:row>
      <xdr:rowOff>31376</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77</xdr:row>
      <xdr:rowOff>244928</xdr:rowOff>
    </xdr:from>
    <xdr:to>
      <xdr:col>18</xdr:col>
      <xdr:colOff>639537</xdr:colOff>
      <xdr:row>100</xdr:row>
      <xdr:rowOff>13608</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104</xdr:row>
      <xdr:rowOff>0</xdr:rowOff>
    </xdr:from>
    <xdr:to>
      <xdr:col>18</xdr:col>
      <xdr:colOff>639537</xdr:colOff>
      <xdr:row>126</xdr:row>
      <xdr:rowOff>18710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107156</xdr:colOff>
      <xdr:row>6</xdr:row>
      <xdr:rowOff>78582</xdr:rowOff>
    </xdr:from>
    <xdr:to>
      <xdr:col>1</xdr:col>
      <xdr:colOff>3512344</xdr:colOff>
      <xdr:row>14</xdr:row>
      <xdr:rowOff>273843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252073</xdr:colOff>
      <xdr:row>16</xdr:row>
      <xdr:rowOff>185057</xdr:rowOff>
    </xdr:from>
    <xdr:to>
      <xdr:col>1</xdr:col>
      <xdr:colOff>3429000</xdr:colOff>
      <xdr:row>26</xdr:row>
      <xdr:rowOff>166687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518556</xdr:colOff>
      <xdr:row>1</xdr:row>
      <xdr:rowOff>0</xdr:rowOff>
    </xdr:from>
    <xdr:to>
      <xdr:col>7</xdr:col>
      <xdr:colOff>116389</xdr:colOff>
      <xdr:row>2</xdr:row>
      <xdr:rowOff>81493</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942639" y="158750"/>
          <a:ext cx="1418167" cy="240243"/>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On Track</a:t>
          </a:r>
        </a:p>
      </xdr:txBody>
    </xdr:sp>
    <xdr:clientData/>
  </xdr:twoCellAnchor>
  <xdr:twoCellAnchor>
    <xdr:from>
      <xdr:col>8</xdr:col>
      <xdr:colOff>825474</xdr:colOff>
      <xdr:row>1</xdr:row>
      <xdr:rowOff>2117</xdr:rowOff>
    </xdr:from>
    <xdr:to>
      <xdr:col>13</xdr:col>
      <xdr:colOff>52915</xdr:colOff>
      <xdr:row>2</xdr:row>
      <xdr:rowOff>84667</xdr:rowOff>
    </xdr:to>
    <xdr:sp macro="" textlink="">
      <xdr:nvSpPr>
        <xdr:cNvPr id="7" name="Rectangle 6">
          <a:extLst>
            <a:ext uri="{FF2B5EF4-FFF2-40B4-BE49-F238E27FC236}">
              <a16:creationId xmlns:a16="http://schemas.microsoft.com/office/drawing/2014/main" id="{00000000-0008-0000-0700-000007000000}"/>
            </a:ext>
          </a:extLst>
        </xdr:cNvPr>
        <xdr:cNvSpPr/>
      </xdr:nvSpPr>
      <xdr:spPr>
        <a:xfrm>
          <a:off x="9884807" y="160867"/>
          <a:ext cx="1407608" cy="241300"/>
        </a:xfrm>
        <a:prstGeom prst="rect">
          <a:avLst/>
        </a:prstGeom>
        <a:solidFill>
          <a:schemeClr val="accent4">
            <a:lumMod val="75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Very Little Progress</a:t>
          </a:r>
        </a:p>
      </xdr:txBody>
    </xdr:sp>
    <xdr:clientData/>
  </xdr:twoCellAnchor>
  <xdr:twoCellAnchor>
    <xdr:from>
      <xdr:col>13</xdr:col>
      <xdr:colOff>105830</xdr:colOff>
      <xdr:row>1</xdr:row>
      <xdr:rowOff>2117</xdr:rowOff>
    </xdr:from>
    <xdr:to>
      <xdr:col>13</xdr:col>
      <xdr:colOff>1513398</xdr:colOff>
      <xdr:row>2</xdr:row>
      <xdr:rowOff>84666</xdr:rowOff>
    </xdr:to>
    <xdr:sp macro="" textlink="">
      <xdr:nvSpPr>
        <xdr:cNvPr id="8" name="Rectangle 7">
          <a:extLst>
            <a:ext uri="{FF2B5EF4-FFF2-40B4-BE49-F238E27FC236}">
              <a16:creationId xmlns:a16="http://schemas.microsoft.com/office/drawing/2014/main" id="{00000000-0008-0000-0700-000008000000}"/>
            </a:ext>
          </a:extLst>
        </xdr:cNvPr>
        <xdr:cNvSpPr/>
      </xdr:nvSpPr>
      <xdr:spPr>
        <a:xfrm>
          <a:off x="11345330" y="160867"/>
          <a:ext cx="1407568" cy="241299"/>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Off Track</a:t>
          </a:r>
        </a:p>
      </xdr:txBody>
    </xdr:sp>
    <xdr:clientData/>
  </xdr:twoCellAnchor>
  <xdr:twoCellAnchor>
    <xdr:from>
      <xdr:col>7</xdr:col>
      <xdr:colOff>164014</xdr:colOff>
      <xdr:row>1</xdr:row>
      <xdr:rowOff>1</xdr:rowOff>
    </xdr:from>
    <xdr:to>
      <xdr:col>8</xdr:col>
      <xdr:colOff>763032</xdr:colOff>
      <xdr:row>2</xdr:row>
      <xdr:rowOff>84666</xdr:rowOff>
    </xdr:to>
    <xdr:sp macro="" textlink="">
      <xdr:nvSpPr>
        <xdr:cNvPr id="9" name="Rectangle 8">
          <a:extLst>
            <a:ext uri="{FF2B5EF4-FFF2-40B4-BE49-F238E27FC236}">
              <a16:creationId xmlns:a16="http://schemas.microsoft.com/office/drawing/2014/main" id="{00000000-0008-0000-0700-000009000000}"/>
            </a:ext>
          </a:extLst>
        </xdr:cNvPr>
        <xdr:cNvSpPr/>
      </xdr:nvSpPr>
      <xdr:spPr>
        <a:xfrm>
          <a:off x="8408431" y="158751"/>
          <a:ext cx="1413934" cy="24341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Substantial</a:t>
          </a:r>
          <a:r>
            <a:rPr lang="en-US" sz="1050" b="1" baseline="0">
              <a:solidFill>
                <a:sysClr val="windowText" lastClr="000000"/>
              </a:solidFill>
            </a:rPr>
            <a:t> Progress</a:t>
          </a:r>
          <a:endParaRPr lang="en-US" sz="105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17319</xdr:colOff>
      <xdr:row>2</xdr:row>
      <xdr:rowOff>34637</xdr:rowOff>
    </xdr:from>
    <xdr:to>
      <xdr:col>6</xdr:col>
      <xdr:colOff>1435486</xdr:colOff>
      <xdr:row>3</xdr:row>
      <xdr:rowOff>110357</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2571751" y="363682"/>
          <a:ext cx="1418167" cy="240243"/>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On Track</a:t>
          </a:r>
        </a:p>
      </xdr:txBody>
    </xdr:sp>
    <xdr:clientData/>
  </xdr:twoCellAnchor>
  <xdr:twoCellAnchor>
    <xdr:from>
      <xdr:col>7</xdr:col>
      <xdr:colOff>1002533</xdr:colOff>
      <xdr:row>2</xdr:row>
      <xdr:rowOff>36754</xdr:rowOff>
    </xdr:from>
    <xdr:to>
      <xdr:col>8</xdr:col>
      <xdr:colOff>463745</xdr:colOff>
      <xdr:row>3</xdr:row>
      <xdr:rowOff>113531</xdr:rowOff>
    </xdr:to>
    <xdr:sp macro="" textlink="">
      <xdr:nvSpPr>
        <xdr:cNvPr id="8" name="Rectangle 7">
          <a:extLst>
            <a:ext uri="{FF2B5EF4-FFF2-40B4-BE49-F238E27FC236}">
              <a16:creationId xmlns:a16="http://schemas.microsoft.com/office/drawing/2014/main" id="{00000000-0008-0000-0800-000008000000}"/>
            </a:ext>
          </a:extLst>
        </xdr:cNvPr>
        <xdr:cNvSpPr/>
      </xdr:nvSpPr>
      <xdr:spPr>
        <a:xfrm>
          <a:off x="5513919" y="365799"/>
          <a:ext cx="1418167" cy="241300"/>
        </a:xfrm>
        <a:prstGeom prst="rect">
          <a:avLst/>
        </a:prstGeom>
        <a:solidFill>
          <a:schemeClr val="accent4">
            <a:lumMod val="75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Very Little Progress</a:t>
          </a:r>
        </a:p>
      </xdr:txBody>
    </xdr:sp>
    <xdr:clientData/>
  </xdr:twoCellAnchor>
  <xdr:twoCellAnchor>
    <xdr:from>
      <xdr:col>8</xdr:col>
      <xdr:colOff>511368</xdr:colOff>
      <xdr:row>2</xdr:row>
      <xdr:rowOff>36754</xdr:rowOff>
    </xdr:from>
    <xdr:to>
      <xdr:col>8</xdr:col>
      <xdr:colOff>1934827</xdr:colOff>
      <xdr:row>3</xdr:row>
      <xdr:rowOff>113530</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6979709" y="365799"/>
          <a:ext cx="1423459" cy="241299"/>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Off Track</a:t>
          </a:r>
        </a:p>
      </xdr:txBody>
    </xdr:sp>
    <xdr:clientData/>
  </xdr:twoCellAnchor>
  <xdr:twoCellAnchor>
    <xdr:from>
      <xdr:col>6</xdr:col>
      <xdr:colOff>1483111</xdr:colOff>
      <xdr:row>2</xdr:row>
      <xdr:rowOff>34638</xdr:rowOff>
    </xdr:from>
    <xdr:to>
      <xdr:col>7</xdr:col>
      <xdr:colOff>949616</xdr:colOff>
      <xdr:row>3</xdr:row>
      <xdr:rowOff>113530</xdr:rowOff>
    </xdr:to>
    <xdr:sp macro="" textlink="">
      <xdr:nvSpPr>
        <xdr:cNvPr id="10" name="Rectangle 9">
          <a:extLst>
            <a:ext uri="{FF2B5EF4-FFF2-40B4-BE49-F238E27FC236}">
              <a16:creationId xmlns:a16="http://schemas.microsoft.com/office/drawing/2014/main" id="{00000000-0008-0000-0800-00000A000000}"/>
            </a:ext>
          </a:extLst>
        </xdr:cNvPr>
        <xdr:cNvSpPr/>
      </xdr:nvSpPr>
      <xdr:spPr>
        <a:xfrm>
          <a:off x="4037543" y="363683"/>
          <a:ext cx="1423459" cy="24341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b="1">
              <a:solidFill>
                <a:sysClr val="windowText" lastClr="000000"/>
              </a:solidFill>
            </a:rPr>
            <a:t>Substantial</a:t>
          </a:r>
          <a:r>
            <a:rPr lang="en-US" sz="1050" b="1" baseline="0">
              <a:solidFill>
                <a:sysClr val="windowText" lastClr="000000"/>
              </a:solidFill>
            </a:rPr>
            <a:t> Progress</a:t>
          </a:r>
          <a:endParaRPr lang="en-US" sz="105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15</xdr:row>
      <xdr:rowOff>85725</xdr:rowOff>
    </xdr:from>
    <xdr:to>
      <xdr:col>0</xdr:col>
      <xdr:colOff>4229100</xdr:colOff>
      <xdr:row>21</xdr:row>
      <xdr:rowOff>304800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27215</xdr:colOff>
      <xdr:row>7</xdr:row>
      <xdr:rowOff>0</xdr:rowOff>
    </xdr:from>
    <xdr:to>
      <xdr:col>0</xdr:col>
      <xdr:colOff>2313215</xdr:colOff>
      <xdr:row>12</xdr:row>
      <xdr:rowOff>381001</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2367643</xdr:colOff>
      <xdr:row>7</xdr:row>
      <xdr:rowOff>0</xdr:rowOff>
    </xdr:from>
    <xdr:to>
      <xdr:col>0</xdr:col>
      <xdr:colOff>4796518</xdr:colOff>
      <xdr:row>12</xdr:row>
      <xdr:rowOff>381000</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1</xdr:rowOff>
    </xdr:from>
    <xdr:to>
      <xdr:col>0</xdr:col>
      <xdr:colOff>4993821</xdr:colOff>
      <xdr:row>20</xdr:row>
      <xdr:rowOff>394608</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27215</xdr:colOff>
      <xdr:row>5</xdr:row>
      <xdr:rowOff>68036</xdr:rowOff>
    </xdr:from>
    <xdr:to>
      <xdr:col>0</xdr:col>
      <xdr:colOff>2313215</xdr:colOff>
      <xdr:row>11</xdr:row>
      <xdr:rowOff>381001</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2367643</xdr:colOff>
      <xdr:row>5</xdr:row>
      <xdr:rowOff>81643</xdr:rowOff>
    </xdr:from>
    <xdr:to>
      <xdr:col>0</xdr:col>
      <xdr:colOff>4796518</xdr:colOff>
      <xdr:row>11</xdr:row>
      <xdr:rowOff>381000</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26</xdr:row>
      <xdr:rowOff>10583</xdr:rowOff>
    </xdr:from>
    <xdr:to>
      <xdr:col>1</xdr:col>
      <xdr:colOff>2942166</xdr:colOff>
      <xdr:row>35</xdr:row>
      <xdr:rowOff>95251</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296333</xdr:colOff>
      <xdr:row>37</xdr:row>
      <xdr:rowOff>84667</xdr:rowOff>
    </xdr:from>
    <xdr:to>
      <xdr:col>1</xdr:col>
      <xdr:colOff>2725208</xdr:colOff>
      <xdr:row>48</xdr:row>
      <xdr:rowOff>74084</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10</xdr:row>
      <xdr:rowOff>10583</xdr:rowOff>
    </xdr:from>
    <xdr:to>
      <xdr:col>1</xdr:col>
      <xdr:colOff>2942166</xdr:colOff>
      <xdr:row>19</xdr:row>
      <xdr:rowOff>95251</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296333</xdr:colOff>
      <xdr:row>21</xdr:row>
      <xdr:rowOff>84667</xdr:rowOff>
    </xdr:from>
    <xdr:to>
      <xdr:col>1</xdr:col>
      <xdr:colOff>2725208</xdr:colOff>
      <xdr:row>32</xdr:row>
      <xdr:rowOff>74084</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porth/AppData/Local/Microsoft/Windows/Temporary%20Internet%20Files/Content.Outlook/5Z0M25YN/All%20In%20Country%20Assessment%20Tool%202015%20unlinked%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yewale/Documents/2015/Country%20Assessment/Copy%20of%20All%20In%20Country%20Assessment%20Tool%202015%20unlinked%20Tyler%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oyewale/Documents/Country%20Assessment/Final%20Tools/All%20In%20Country%20Assessment%20TOOL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view Dashboard"/>
      <sheetName val="Intervention Dashboard"/>
      <sheetName val=" Cal Phase 1"/>
      <sheetName val="Demo&amp;Epid"/>
      <sheetName val="Interventions"/>
      <sheetName val="Indepth-Analysis"/>
      <sheetName val="Bottleneck Analysis"/>
      <sheetName val="Planning tool"/>
      <sheetName val="Coverage Definitions"/>
      <sheetName val="Common bottlenecks and actions"/>
      <sheetName val="All In CountryTargets"/>
      <sheetName val="Outcome Dataset"/>
      <sheetName val="Master Dataset"/>
      <sheetName val="All In Country Assessment Tool "/>
    </sheetNames>
    <sheetDataSet>
      <sheetData sheetId="0" refreshError="1"/>
      <sheetData sheetId="1" refreshError="1"/>
      <sheetData sheetId="2" refreshError="1"/>
      <sheetData sheetId="3" refreshError="1"/>
      <sheetData sheetId="4" refreshError="1"/>
      <sheetData sheetId="5" refreshError="1">
        <row r="9">
          <cell r="K9">
            <v>3</v>
          </cell>
          <cell r="V9">
            <v>1</v>
          </cell>
        </row>
        <row r="10">
          <cell r="K10">
            <v>4</v>
          </cell>
        </row>
      </sheetData>
      <sheetData sheetId="6" refreshError="1">
        <row r="9">
          <cell r="C9" t="str">
            <v>HIV Testing</v>
          </cell>
          <cell r="G9" t="str">
            <v>Commodity</v>
          </cell>
          <cell r="J9">
            <v>0.87</v>
          </cell>
        </row>
        <row r="10">
          <cell r="G10" t="str">
            <v>Human Resource</v>
          </cell>
          <cell r="J10">
            <v>0.76</v>
          </cell>
        </row>
        <row r="11">
          <cell r="G11" t="str">
            <v>Accessibility</v>
          </cell>
          <cell r="J11">
            <v>0.76</v>
          </cell>
        </row>
        <row r="12">
          <cell r="G12" t="str">
            <v>Utilization</v>
          </cell>
          <cell r="J12">
            <v>0.6</v>
          </cell>
        </row>
        <row r="13">
          <cell r="G13" t="str">
            <v>Continuity</v>
          </cell>
          <cell r="J13">
            <v>0.56000000000000005</v>
          </cell>
        </row>
        <row r="14">
          <cell r="G14" t="str">
            <v>Quality</v>
          </cell>
          <cell r="J14">
            <v>0.45</v>
          </cell>
        </row>
        <row r="17">
          <cell r="C17" t="str">
            <v>ART</v>
          </cell>
          <cell r="G17" t="str">
            <v>Commodity</v>
          </cell>
          <cell r="J17">
            <v>0.6</v>
          </cell>
        </row>
        <row r="18">
          <cell r="G18" t="str">
            <v>Human Resource</v>
          </cell>
          <cell r="J18">
            <v>0.1</v>
          </cell>
        </row>
        <row r="19">
          <cell r="G19" t="str">
            <v>Accessibility</v>
          </cell>
          <cell r="J19">
            <v>0.4</v>
          </cell>
        </row>
        <row r="20">
          <cell r="G20" t="str">
            <v>Utilization</v>
          </cell>
          <cell r="J20">
            <v>0.5</v>
          </cell>
        </row>
        <row r="21">
          <cell r="G21" t="str">
            <v>Continuity</v>
          </cell>
          <cell r="J21">
            <v>0.22</v>
          </cell>
        </row>
        <row r="22">
          <cell r="G22" t="str">
            <v>Quality</v>
          </cell>
          <cell r="J22">
            <v>0.11</v>
          </cell>
        </row>
      </sheetData>
      <sheetData sheetId="7" refreshError="1">
        <row r="4">
          <cell r="A4">
            <v>3</v>
          </cell>
          <cell r="C4" t="str">
            <v xml:space="preserve">Policy </v>
          </cell>
        </row>
        <row r="5">
          <cell r="A5">
            <v>4</v>
          </cell>
          <cell r="C5" t="str">
            <v>Coordination</v>
          </cell>
        </row>
        <row r="6">
          <cell r="C6" t="str">
            <v>Resource Gap</v>
          </cell>
        </row>
        <row r="7">
          <cell r="A7">
            <v>1</v>
          </cell>
          <cell r="C7" t="str">
            <v>Social Norm</v>
          </cell>
        </row>
        <row r="8">
          <cell r="C8" t="str">
            <v>Commodity</v>
          </cell>
          <cell r="E8" t="str">
            <v>Inadequate inventory management practices</v>
          </cell>
          <cell r="F8" t="str">
            <v>Inadequate inventory management practices</v>
          </cell>
          <cell r="G8" t="str">
            <v>Inadequate procurement/purchasing practices</v>
          </cell>
          <cell r="H8" t="str">
            <v>funding challenge</v>
          </cell>
        </row>
        <row r="9">
          <cell r="C9" t="str">
            <v>Human Resource</v>
          </cell>
          <cell r="E9" t="str">
            <v>Lack of established positions</v>
          </cell>
          <cell r="F9" t="str">
            <v>Lack of established positions</v>
          </cell>
          <cell r="G9" t="str">
            <v>Ineffective deployment</v>
          </cell>
        </row>
        <row r="10">
          <cell r="C10" t="str">
            <v>Accessibility</v>
          </cell>
          <cell r="E10" t="str">
            <v xml:space="preserve">Financial barriers (direct costs, indirect costs and insufficient social protection mechanisms) </v>
          </cell>
          <cell r="F10" t="str">
            <v xml:space="preserve">Financial barriers (direct costs, indirect costs and insufficient social protection mechanisms) </v>
          </cell>
          <cell r="G10" t="str">
            <v xml:space="preserve">Financial barriers (direct costs, indirect costs and insufficient social protection mechanisms) </v>
          </cell>
        </row>
        <row r="11">
          <cell r="C11" t="str">
            <v>Utilization</v>
          </cell>
          <cell r="E11" t="str">
            <v xml:space="preserve">Financial barriers (direct costs, indirect costs and insufficient social protection mechanisms) </v>
          </cell>
          <cell r="F11" t="str">
            <v>Mother must obtain permission from others in household prior to seeking care</v>
          </cell>
          <cell r="G11" t="str">
            <v>Mother must obtain permission from others in household prior to seeking care</v>
          </cell>
        </row>
        <row r="12">
          <cell r="C12" t="str">
            <v>Continuity</v>
          </cell>
          <cell r="E12" t="str">
            <v xml:space="preserve">Financial barriers (direct costs, indirect costs and insufficient social protection mechanisms) </v>
          </cell>
          <cell r="F12" t="str">
            <v xml:space="preserve"> Negative experience with provider/facility</v>
          </cell>
          <cell r="G12" t="str">
            <v>Lack of active follow up systems</v>
          </cell>
        </row>
        <row r="13">
          <cell r="C13" t="str">
            <v>Quality</v>
          </cell>
          <cell r="E13" t="str">
            <v xml:space="preserve">Financial barriers (direct costs, indirect costs and insufficient social protection mechanisms) </v>
          </cell>
          <cell r="F13" t="str">
            <v>Provider lacking required equipment or infrastructure</v>
          </cell>
          <cell r="G13" t="str">
            <v>Provider lacking motivation to ensure quality of care</v>
          </cell>
        </row>
      </sheetData>
      <sheetData sheetId="8" refreshError="1">
        <row r="10">
          <cell r="B10">
            <v>3</v>
          </cell>
          <cell r="C10" t="str">
            <v xml:space="preserve">Policy </v>
          </cell>
        </row>
        <row r="14">
          <cell r="B14">
            <v>4</v>
          </cell>
          <cell r="C14" t="str">
            <v>Coordination</v>
          </cell>
        </row>
        <row r="18">
          <cell r="B18">
            <v>0</v>
          </cell>
          <cell r="C18" t="str">
            <v>Resource Gap</v>
          </cell>
        </row>
        <row r="22">
          <cell r="B22">
            <v>1</v>
          </cell>
          <cell r="C22" t="str">
            <v>Social Norm</v>
          </cell>
        </row>
        <row r="26">
          <cell r="C26" t="str">
            <v>Commodity</v>
          </cell>
          <cell r="D26" t="str">
            <v>Inadequate inventory management practices</v>
          </cell>
        </row>
        <row r="27">
          <cell r="D27" t="str">
            <v>Inadequate inventory management practices</v>
          </cell>
          <cell r="E27" t="str">
            <v>Availability of essential inputs</v>
          </cell>
          <cell r="F27" t="str">
            <v>Outsourcing storage and distribution</v>
          </cell>
        </row>
        <row r="28">
          <cell r="D28" t="str">
            <v>Inadequate procurement/purchasing practices</v>
          </cell>
          <cell r="E28" t="str">
            <v>Pre-qualification/waivers</v>
          </cell>
          <cell r="F28" t="str">
            <v>Local procurement</v>
          </cell>
        </row>
        <row r="29">
          <cell r="D29" t="str">
            <v>funding challenge</v>
          </cell>
        </row>
        <row r="30">
          <cell r="C30" t="str">
            <v>Human Resource</v>
          </cell>
          <cell r="D30" t="str">
            <v>Lack of established positions</v>
          </cell>
        </row>
        <row r="31">
          <cell r="D31" t="str">
            <v>Lack of established positions</v>
          </cell>
        </row>
        <row r="32">
          <cell r="D32" t="str">
            <v>Ineffective deployment</v>
          </cell>
        </row>
        <row r="33">
          <cell r="D33">
            <v>0</v>
          </cell>
        </row>
        <row r="34">
          <cell r="C34" t="str">
            <v>Accessibility</v>
          </cell>
          <cell r="D34" t="str">
            <v xml:space="preserve">Financial barriers (direct costs, indirect costs and insufficient social protection mechanisms) </v>
          </cell>
          <cell r="E34" t="str">
            <v>Financing mechanism to decrease OOPs (fee abolition/ reduction, vouchers, insurance, free/subsidized provision of commodities to HH, PBF, etc.)</v>
          </cell>
          <cell r="F34" t="str">
            <v>Financing mechanism to decrease OOPs (fee abolition/ reduction, vouchers, insurance, free/subsidized provision of commodities to HH, PBF, etc.)</v>
          </cell>
        </row>
        <row r="35">
          <cell r="D35" t="str">
            <v xml:space="preserve">Financial barriers (direct costs, indirect costs and insufficient social protection mechanisms) </v>
          </cell>
          <cell r="E35" t="str">
            <v>Financing mechanism to decrease OOPs (fee abolition/ reduction, vouchers, insurance, free/subsidized provision of commodities to HH, PBF, etc.)</v>
          </cell>
          <cell r="F35" t="str">
            <v>Financing mechanism to decrease OOPs (fee abolition/ reduction, vouchers, insurance, free/subsidized provision of commodities to HH, PBF, etc.)</v>
          </cell>
        </row>
        <row r="36">
          <cell r="D36" t="str">
            <v xml:space="preserve">Financial barriers (direct costs, indirect costs and insufficient social protection mechanisms) </v>
          </cell>
          <cell r="E36" t="str">
            <v>Financing mechanism to decrease OOPs (fee abolition/ reduction, vouchers, insurance, free/subsidized provision of commodities to HH, PBF, etc.)</v>
          </cell>
          <cell r="F36" t="str">
            <v>Financing mechanism to decrease OOPs (fee abolition/ reduction, vouchers, insurance, free/subsidized provision of commodities to HH, PBF, etc.)</v>
          </cell>
        </row>
        <row r="37">
          <cell r="D37">
            <v>0</v>
          </cell>
          <cell r="E37" t="str">
            <v>Financing mechanism to decrease OOPs (fee abolition/ reduction, vouchers, insurance, free/subsidized provision of commodities to HH, PBF, etc.)</v>
          </cell>
          <cell r="F37" t="str">
            <v>Financing mechanism to decrease OOPs (fee abolition/ reduction, vouchers, insurance, free/subsidized provision of commodities to HH, PBF, etc.)</v>
          </cell>
        </row>
        <row r="38">
          <cell r="C38" t="str">
            <v>Utilization</v>
          </cell>
          <cell r="D38" t="str">
            <v xml:space="preserve">Financial barriers (direct costs, indirect costs and insufficient social protection mechanisms) </v>
          </cell>
          <cell r="E38" t="str">
            <v>C4D (home visits, media, counselling, etc.)</v>
          </cell>
        </row>
        <row r="39">
          <cell r="D39" t="str">
            <v>Mother must obtain permission from others in household prior to seeking care</v>
          </cell>
        </row>
        <row r="40">
          <cell r="D40" t="str">
            <v>Mother must obtain permission from others in household prior to seeking care</v>
          </cell>
        </row>
        <row r="41">
          <cell r="D41">
            <v>0</v>
          </cell>
        </row>
        <row r="42">
          <cell r="C42" t="str">
            <v>Continuity</v>
          </cell>
          <cell r="D42" t="str">
            <v xml:space="preserve">Financial barriers (direct costs, indirect costs and insufficient social protection mechanisms) </v>
          </cell>
          <cell r="E42" t="str">
            <v>Community engagement/social accountability mechanisms</v>
          </cell>
        </row>
        <row r="43">
          <cell r="D43" t="str">
            <v xml:space="preserve"> Negative experience with provider/facility</v>
          </cell>
        </row>
        <row r="44">
          <cell r="D44" t="str">
            <v>Lack of active follow up systems</v>
          </cell>
        </row>
        <row r="45">
          <cell r="D45">
            <v>0</v>
          </cell>
          <cell r="F45" t="str">
            <v>Formal accountability mechanisms, monitoring and incentives (financial and non-financial)  for providers (continuity)</v>
          </cell>
        </row>
        <row r="46">
          <cell r="C46" t="str">
            <v>Quality</v>
          </cell>
          <cell r="D46" t="str">
            <v xml:space="preserve">Financial barriers (direct costs, indirect costs and insufficient social protection mechanisms) </v>
          </cell>
          <cell r="E46" t="str">
            <v>Improve infrastructure and equipment</v>
          </cell>
        </row>
        <row r="47">
          <cell r="D47" t="str">
            <v>Provider lacking required equipment or infrastructure</v>
          </cell>
        </row>
        <row r="48">
          <cell r="D48" t="str">
            <v>Provider lacking motivation to ensure quality of care</v>
          </cell>
        </row>
        <row r="49">
          <cell r="D49">
            <v>0</v>
          </cell>
          <cell r="F49" t="str">
            <v>In service training/ mentoring/ supportive supervision/job aids/reminders</v>
          </cell>
        </row>
      </sheetData>
      <sheetData sheetId="9" refreshError="1">
        <row r="28">
          <cell r="B28" t="str">
            <v>Clinical</v>
          </cell>
        </row>
        <row r="29">
          <cell r="B29" t="str">
            <v>Schools</v>
          </cell>
        </row>
        <row r="30">
          <cell r="B30" t="str">
            <v>Communities</v>
          </cell>
        </row>
        <row r="37">
          <cell r="B37" t="str">
            <v>ART Enrolment</v>
          </cell>
        </row>
        <row r="38">
          <cell r="B38" t="str">
            <v>ART Adherence</v>
          </cell>
        </row>
        <row r="39">
          <cell r="B39" t="str">
            <v>ART Treatment</v>
          </cell>
        </row>
      </sheetData>
      <sheetData sheetId="10" refreshError="1"/>
      <sheetData sheetId="11" refreshError="1">
        <row r="6">
          <cell r="B6" t="str">
            <v>CEE/CIS</v>
          </cell>
          <cell r="C6" t="str">
            <v>Afghanistan</v>
          </cell>
        </row>
        <row r="7">
          <cell r="B7" t="str">
            <v>East Asia &amp; Pacific</v>
          </cell>
          <cell r="C7" t="str">
            <v>Albania</v>
          </cell>
        </row>
        <row r="8">
          <cell r="B8" t="str">
            <v>Eastern &amp; Southern Africa</v>
          </cell>
          <cell r="C8" t="str">
            <v>Algeria</v>
          </cell>
        </row>
        <row r="9">
          <cell r="B9" t="str">
            <v>Latin America &amp; the Caribbean</v>
          </cell>
          <cell r="C9" t="str">
            <v>Angola</v>
          </cell>
        </row>
        <row r="10">
          <cell r="B10" t="str">
            <v>Middle East &amp; North America</v>
          </cell>
          <cell r="C10" t="str">
            <v>Antigua and Barbuda</v>
          </cell>
        </row>
        <row r="11">
          <cell r="B11" t="str">
            <v>South Asia</v>
          </cell>
          <cell r="C11" t="str">
            <v>Argentina</v>
          </cell>
        </row>
        <row r="12">
          <cell r="B12" t="str">
            <v>West &amp; Central Africa</v>
          </cell>
          <cell r="C12" t="str">
            <v>Armenia</v>
          </cell>
        </row>
        <row r="13">
          <cell r="C13" t="str">
            <v>Aruba</v>
          </cell>
        </row>
        <row r="14">
          <cell r="C14" t="str">
            <v>Australia</v>
          </cell>
        </row>
        <row r="15">
          <cell r="C15" t="str">
            <v>Austria</v>
          </cell>
        </row>
        <row r="16">
          <cell r="C16" t="str">
            <v>Azerbaijan</v>
          </cell>
        </row>
        <row r="17">
          <cell r="C17" t="str">
            <v>Bahamas</v>
          </cell>
        </row>
        <row r="18">
          <cell r="C18" t="str">
            <v>Bahrain</v>
          </cell>
        </row>
        <row r="19">
          <cell r="C19" t="str">
            <v>Bangladesh</v>
          </cell>
        </row>
        <row r="20">
          <cell r="C20" t="str">
            <v>Barbados</v>
          </cell>
        </row>
        <row r="21">
          <cell r="C21" t="str">
            <v>Belarus</v>
          </cell>
        </row>
        <row r="22">
          <cell r="C22" t="str">
            <v>Belgium</v>
          </cell>
        </row>
        <row r="23">
          <cell r="C23" t="str">
            <v>Belize</v>
          </cell>
        </row>
        <row r="24">
          <cell r="C24" t="str">
            <v>Benin</v>
          </cell>
        </row>
        <row r="25">
          <cell r="C25" t="str">
            <v>Bhutan</v>
          </cell>
        </row>
        <row r="26">
          <cell r="C26" t="str">
            <v>Bolivia (Plurinational State of)</v>
          </cell>
        </row>
        <row r="27">
          <cell r="C27" t="str">
            <v>Bosnia and Herzegovina</v>
          </cell>
        </row>
        <row r="28">
          <cell r="C28" t="str">
            <v>Botswana</v>
          </cell>
        </row>
        <row r="29">
          <cell r="C29" t="str">
            <v>Brazil</v>
          </cell>
        </row>
        <row r="30">
          <cell r="C30" t="str">
            <v>Brunei Darussalam</v>
          </cell>
        </row>
        <row r="31">
          <cell r="C31" t="str">
            <v>Bulgaria</v>
          </cell>
        </row>
        <row r="32">
          <cell r="C32" t="str">
            <v>Burkina Faso</v>
          </cell>
        </row>
        <row r="33">
          <cell r="C33" t="str">
            <v>Burundi</v>
          </cell>
        </row>
        <row r="34">
          <cell r="C34" t="str">
            <v>Cambodia</v>
          </cell>
        </row>
        <row r="35">
          <cell r="C35" t="str">
            <v>Cameroon</v>
          </cell>
        </row>
        <row r="36">
          <cell r="C36" t="str">
            <v>Canada</v>
          </cell>
        </row>
        <row r="37">
          <cell r="C37" t="str">
            <v>Cape Verde</v>
          </cell>
        </row>
        <row r="38">
          <cell r="C38" t="str">
            <v>Central African Republic</v>
          </cell>
        </row>
        <row r="39">
          <cell r="C39" t="str">
            <v>Chad</v>
          </cell>
        </row>
        <row r="40">
          <cell r="C40" t="str">
            <v>Channel Islands</v>
          </cell>
        </row>
        <row r="41">
          <cell r="C41" t="str">
            <v>Chile</v>
          </cell>
        </row>
        <row r="42">
          <cell r="C42" t="str">
            <v>China</v>
          </cell>
        </row>
        <row r="43">
          <cell r="C43" t="str">
            <v>China, Hong Kong SAR</v>
          </cell>
        </row>
        <row r="44">
          <cell r="C44" t="str">
            <v>China, Macao SAR</v>
          </cell>
        </row>
        <row r="45">
          <cell r="C45" t="str">
            <v>Colombia</v>
          </cell>
        </row>
        <row r="46">
          <cell r="C46" t="str">
            <v>Comoros</v>
          </cell>
        </row>
        <row r="47">
          <cell r="C47" t="str">
            <v>Congo</v>
          </cell>
        </row>
        <row r="48">
          <cell r="C48" t="str">
            <v>Costa Rica</v>
          </cell>
        </row>
        <row r="49">
          <cell r="C49" t="str">
            <v>Côte d'Ivoire</v>
          </cell>
        </row>
        <row r="50">
          <cell r="C50" t="str">
            <v>Croatia</v>
          </cell>
        </row>
        <row r="51">
          <cell r="C51" t="str">
            <v>Cuba</v>
          </cell>
        </row>
        <row r="52">
          <cell r="C52" t="str">
            <v>Curaçao</v>
          </cell>
        </row>
        <row r="53">
          <cell r="C53" t="str">
            <v>Cyprus</v>
          </cell>
        </row>
        <row r="54">
          <cell r="C54" t="str">
            <v>Czech Republic</v>
          </cell>
        </row>
        <row r="55">
          <cell r="C55" t="str">
            <v>Dem. People's Republic of Korea</v>
          </cell>
        </row>
        <row r="56">
          <cell r="C56" t="str">
            <v>Democratic Republic of the Congo</v>
          </cell>
        </row>
        <row r="57">
          <cell r="C57" t="str">
            <v>Denmark</v>
          </cell>
        </row>
        <row r="58">
          <cell r="C58" t="str">
            <v>Djibouti</v>
          </cell>
        </row>
        <row r="59">
          <cell r="C59" t="str">
            <v>Dominican Republic</v>
          </cell>
        </row>
        <row r="60">
          <cell r="C60" t="str">
            <v>Ecuador</v>
          </cell>
        </row>
        <row r="61">
          <cell r="C61" t="str">
            <v>Egypt</v>
          </cell>
        </row>
        <row r="62">
          <cell r="C62" t="str">
            <v>El Salvador</v>
          </cell>
        </row>
        <row r="63">
          <cell r="C63" t="str">
            <v>Equatorial Guinea</v>
          </cell>
        </row>
        <row r="64">
          <cell r="C64" t="str">
            <v>Eritrea</v>
          </cell>
        </row>
        <row r="65">
          <cell r="C65" t="str">
            <v>Estonia</v>
          </cell>
        </row>
        <row r="66">
          <cell r="C66" t="str">
            <v>Ethiopia</v>
          </cell>
        </row>
        <row r="67">
          <cell r="C67" t="str">
            <v>Fiji</v>
          </cell>
        </row>
        <row r="68">
          <cell r="C68" t="str">
            <v>Finland</v>
          </cell>
        </row>
        <row r="69">
          <cell r="C69" t="str">
            <v>France</v>
          </cell>
        </row>
        <row r="70">
          <cell r="C70" t="str">
            <v>French Guiana</v>
          </cell>
        </row>
        <row r="71">
          <cell r="C71" t="str">
            <v>French Polynesia</v>
          </cell>
        </row>
        <row r="72">
          <cell r="C72" t="str">
            <v>Gabon</v>
          </cell>
        </row>
        <row r="73">
          <cell r="C73" t="str">
            <v>Gambia</v>
          </cell>
        </row>
        <row r="74">
          <cell r="C74" t="str">
            <v>Georgia</v>
          </cell>
        </row>
        <row r="75">
          <cell r="C75" t="str">
            <v>Germany</v>
          </cell>
        </row>
        <row r="76">
          <cell r="C76" t="str">
            <v>Ghana</v>
          </cell>
        </row>
        <row r="77">
          <cell r="C77" t="str">
            <v>Greece</v>
          </cell>
        </row>
        <row r="78">
          <cell r="C78" t="str">
            <v>Grenada</v>
          </cell>
        </row>
        <row r="79">
          <cell r="C79" t="str">
            <v>Guadeloupe</v>
          </cell>
        </row>
        <row r="80">
          <cell r="C80" t="str">
            <v>Guam</v>
          </cell>
        </row>
        <row r="81">
          <cell r="C81" t="str">
            <v>Guatemala</v>
          </cell>
        </row>
        <row r="82">
          <cell r="C82" t="str">
            <v>Guinea</v>
          </cell>
        </row>
        <row r="83">
          <cell r="C83" t="str">
            <v>Guinea-Bissau</v>
          </cell>
        </row>
        <row r="84">
          <cell r="C84" t="str">
            <v>Guyana</v>
          </cell>
        </row>
        <row r="85">
          <cell r="C85" t="str">
            <v>Haiti</v>
          </cell>
        </row>
        <row r="86">
          <cell r="C86" t="str">
            <v>Honduras</v>
          </cell>
        </row>
        <row r="87">
          <cell r="C87" t="str">
            <v>Hungary</v>
          </cell>
        </row>
        <row r="88">
          <cell r="C88" t="str">
            <v>Iceland</v>
          </cell>
        </row>
        <row r="89">
          <cell r="C89" t="str">
            <v>India</v>
          </cell>
        </row>
        <row r="90">
          <cell r="C90" t="str">
            <v>Indonesia</v>
          </cell>
        </row>
        <row r="91">
          <cell r="C91" t="str">
            <v>Iran (Islamic Republic of)</v>
          </cell>
        </row>
        <row r="92">
          <cell r="C92" t="str">
            <v>Iraq</v>
          </cell>
        </row>
        <row r="93">
          <cell r="C93" t="str">
            <v>Ireland</v>
          </cell>
        </row>
        <row r="94">
          <cell r="C94" t="str">
            <v>Israel</v>
          </cell>
        </row>
        <row r="95">
          <cell r="C95" t="str">
            <v>Italy</v>
          </cell>
        </row>
        <row r="96">
          <cell r="C96" t="str">
            <v>Jamaica</v>
          </cell>
        </row>
        <row r="97">
          <cell r="C97" t="str">
            <v>Japan</v>
          </cell>
        </row>
        <row r="98">
          <cell r="C98" t="str">
            <v>Jordan</v>
          </cell>
        </row>
        <row r="99">
          <cell r="C99" t="str">
            <v>Kazakhstan</v>
          </cell>
        </row>
        <row r="100">
          <cell r="C100" t="str">
            <v>Kenya</v>
          </cell>
        </row>
        <row r="101">
          <cell r="C101" t="str">
            <v>Kiribati</v>
          </cell>
        </row>
        <row r="102">
          <cell r="C102" t="str">
            <v>Kuwait</v>
          </cell>
        </row>
        <row r="103">
          <cell r="C103" t="str">
            <v>Kyrgyzstan</v>
          </cell>
        </row>
        <row r="104">
          <cell r="C104" t="str">
            <v>Lao People's Democratic Republic</v>
          </cell>
        </row>
        <row r="105">
          <cell r="C105" t="str">
            <v>Latvia</v>
          </cell>
        </row>
        <row r="106">
          <cell r="C106" t="str">
            <v>Lebanon</v>
          </cell>
        </row>
        <row r="107">
          <cell r="C107" t="str">
            <v>Lesotho</v>
          </cell>
        </row>
        <row r="108">
          <cell r="C108" t="str">
            <v>Liberia</v>
          </cell>
        </row>
        <row r="109">
          <cell r="C109" t="str">
            <v>Libya</v>
          </cell>
        </row>
        <row r="110">
          <cell r="C110" t="str">
            <v>Lithuania</v>
          </cell>
        </row>
        <row r="111">
          <cell r="C111" t="str">
            <v>Luxembourg</v>
          </cell>
        </row>
        <row r="112">
          <cell r="C112" t="str">
            <v>Madagascar</v>
          </cell>
        </row>
        <row r="113">
          <cell r="C113" t="str">
            <v>Malawi</v>
          </cell>
        </row>
        <row r="114">
          <cell r="C114" t="str">
            <v>Malaysia</v>
          </cell>
        </row>
        <row r="115">
          <cell r="C115" t="str">
            <v>Maldives</v>
          </cell>
        </row>
        <row r="116">
          <cell r="C116" t="str">
            <v>Mali</v>
          </cell>
        </row>
        <row r="117">
          <cell r="C117" t="str">
            <v>Malta</v>
          </cell>
        </row>
        <row r="118">
          <cell r="C118" t="str">
            <v>Martinique</v>
          </cell>
        </row>
        <row r="119">
          <cell r="C119" t="str">
            <v>Mauritania</v>
          </cell>
        </row>
        <row r="120">
          <cell r="C120" t="str">
            <v>Mauritius</v>
          </cell>
        </row>
        <row r="121">
          <cell r="C121" t="str">
            <v>Mayotte</v>
          </cell>
        </row>
        <row r="122">
          <cell r="C122" t="str">
            <v>Mexico</v>
          </cell>
        </row>
        <row r="123">
          <cell r="C123" t="str">
            <v>Micronesia (Fed. States of)</v>
          </cell>
        </row>
        <row r="124">
          <cell r="C124" t="str">
            <v>Mongolia</v>
          </cell>
        </row>
        <row r="125">
          <cell r="C125" t="str">
            <v>Montenegro</v>
          </cell>
        </row>
        <row r="126">
          <cell r="C126" t="str">
            <v>Morocco</v>
          </cell>
        </row>
        <row r="127">
          <cell r="C127" t="str">
            <v>Mozambique</v>
          </cell>
        </row>
        <row r="128">
          <cell r="C128" t="str">
            <v>Myanmar</v>
          </cell>
        </row>
        <row r="129">
          <cell r="C129" t="str">
            <v>Namibia</v>
          </cell>
        </row>
        <row r="130">
          <cell r="C130" t="str">
            <v>Nepal</v>
          </cell>
        </row>
        <row r="131">
          <cell r="C131" t="str">
            <v>Netherlands</v>
          </cell>
        </row>
        <row r="132">
          <cell r="C132" t="str">
            <v>New Caledonia</v>
          </cell>
        </row>
        <row r="133">
          <cell r="C133" t="str">
            <v>New Zealand</v>
          </cell>
        </row>
        <row r="134">
          <cell r="C134" t="str">
            <v>Nicaragua</v>
          </cell>
        </row>
        <row r="135">
          <cell r="C135" t="str">
            <v>Niger</v>
          </cell>
        </row>
        <row r="136">
          <cell r="C136" t="str">
            <v>Nigeria</v>
          </cell>
        </row>
        <row r="137">
          <cell r="C137" t="str">
            <v>Norway</v>
          </cell>
        </row>
        <row r="138">
          <cell r="C138" t="str">
            <v>Oman</v>
          </cell>
        </row>
        <row r="139">
          <cell r="C139" t="str">
            <v>Pakistan</v>
          </cell>
        </row>
        <row r="140">
          <cell r="C140" t="str">
            <v>Panama</v>
          </cell>
        </row>
        <row r="141">
          <cell r="C141" t="str">
            <v>Papua New Guinea</v>
          </cell>
        </row>
        <row r="142">
          <cell r="C142" t="str">
            <v>Paraguay</v>
          </cell>
        </row>
        <row r="143">
          <cell r="C143" t="str">
            <v>Peru</v>
          </cell>
        </row>
        <row r="144">
          <cell r="C144" t="str">
            <v>Philippines</v>
          </cell>
        </row>
        <row r="145">
          <cell r="C145" t="str">
            <v>Poland</v>
          </cell>
        </row>
        <row r="146">
          <cell r="C146" t="str">
            <v>Portugal</v>
          </cell>
        </row>
        <row r="147">
          <cell r="C147" t="str">
            <v>Puerto Rico</v>
          </cell>
        </row>
        <row r="148">
          <cell r="C148" t="str">
            <v>Qatar</v>
          </cell>
        </row>
        <row r="149">
          <cell r="C149" t="str">
            <v>Republic of Korea</v>
          </cell>
        </row>
        <row r="150">
          <cell r="C150" t="str">
            <v>Réunion</v>
          </cell>
        </row>
        <row r="151">
          <cell r="C151" t="str">
            <v>Romania</v>
          </cell>
        </row>
        <row r="152">
          <cell r="C152" t="str">
            <v>Russian Federation</v>
          </cell>
        </row>
        <row r="153">
          <cell r="C153" t="str">
            <v>Rwanda</v>
          </cell>
        </row>
        <row r="154">
          <cell r="C154" t="str">
            <v>Saint Lucia</v>
          </cell>
        </row>
        <row r="155">
          <cell r="C155" t="str">
            <v>Saint Vincent and the Grenadines</v>
          </cell>
        </row>
        <row r="156">
          <cell r="C156" t="str">
            <v>Samoa</v>
          </cell>
        </row>
        <row r="157">
          <cell r="C157" t="str">
            <v>Sao Tome and Principe</v>
          </cell>
        </row>
        <row r="158">
          <cell r="C158" t="str">
            <v>Saudi Arabia</v>
          </cell>
        </row>
        <row r="159">
          <cell r="C159" t="str">
            <v>Senegal</v>
          </cell>
        </row>
        <row r="160">
          <cell r="C160" t="str">
            <v>Serbia</v>
          </cell>
        </row>
        <row r="161">
          <cell r="C161" t="str">
            <v>Seychelles</v>
          </cell>
        </row>
        <row r="162">
          <cell r="C162" t="str">
            <v>Sierra Leone</v>
          </cell>
        </row>
        <row r="163">
          <cell r="C163" t="str">
            <v>Singapore</v>
          </cell>
        </row>
        <row r="164">
          <cell r="C164" t="str">
            <v>Slovakia</v>
          </cell>
        </row>
        <row r="165">
          <cell r="C165" t="str">
            <v>Slovenia</v>
          </cell>
        </row>
        <row r="166">
          <cell r="C166" t="str">
            <v>Solomon Islands</v>
          </cell>
        </row>
        <row r="167">
          <cell r="C167" t="str">
            <v>Somalia</v>
          </cell>
        </row>
        <row r="168">
          <cell r="C168" t="str">
            <v>South Africa</v>
          </cell>
        </row>
        <row r="169">
          <cell r="C169" t="str">
            <v>South Sudan</v>
          </cell>
        </row>
        <row r="170">
          <cell r="C170" t="str">
            <v>Spain</v>
          </cell>
        </row>
        <row r="171">
          <cell r="C171" t="str">
            <v>Sri Lanka</v>
          </cell>
        </row>
        <row r="172">
          <cell r="C172" t="str">
            <v>State of Palestine</v>
          </cell>
        </row>
        <row r="173">
          <cell r="C173" t="str">
            <v>Sudan</v>
          </cell>
        </row>
        <row r="174">
          <cell r="C174" t="str">
            <v>Suriname</v>
          </cell>
        </row>
        <row r="175">
          <cell r="C175" t="str">
            <v>Swaziland</v>
          </cell>
        </row>
        <row r="176">
          <cell r="C176" t="str">
            <v>Sweden</v>
          </cell>
        </row>
        <row r="177">
          <cell r="C177" t="str">
            <v>Switzerland</v>
          </cell>
        </row>
        <row r="178">
          <cell r="C178" t="str">
            <v>Syrian Arab Republic</v>
          </cell>
        </row>
        <row r="179">
          <cell r="C179" t="str">
            <v>Tajikistan</v>
          </cell>
        </row>
        <row r="180">
          <cell r="C180" t="str">
            <v>TFYR Macedonia</v>
          </cell>
        </row>
        <row r="181">
          <cell r="C181" t="str">
            <v>Thailand</v>
          </cell>
        </row>
        <row r="182">
          <cell r="C182" t="str">
            <v>Timor-Leste</v>
          </cell>
        </row>
        <row r="183">
          <cell r="C183" t="str">
            <v>Togo</v>
          </cell>
        </row>
        <row r="184">
          <cell r="C184" t="str">
            <v>Tonga</v>
          </cell>
        </row>
        <row r="185">
          <cell r="C185" t="str">
            <v>Trinidad and Tobago</v>
          </cell>
        </row>
        <row r="186">
          <cell r="C186" t="str">
            <v>Tunisia</v>
          </cell>
        </row>
        <row r="187">
          <cell r="C187" t="str">
            <v>Turkey</v>
          </cell>
        </row>
        <row r="188">
          <cell r="C188" t="str">
            <v>Turkmenistan</v>
          </cell>
        </row>
        <row r="189">
          <cell r="C189" t="str">
            <v>Uganda</v>
          </cell>
        </row>
        <row r="190">
          <cell r="C190" t="str">
            <v>Ukraine</v>
          </cell>
        </row>
        <row r="191">
          <cell r="C191" t="str">
            <v>United Arab Emirates</v>
          </cell>
        </row>
        <row r="192">
          <cell r="C192" t="str">
            <v>United Kingdom</v>
          </cell>
        </row>
        <row r="193">
          <cell r="C193" t="str">
            <v>United Republic of Tanzania</v>
          </cell>
        </row>
        <row r="194">
          <cell r="C194" t="str">
            <v>United States of America</v>
          </cell>
        </row>
        <row r="195">
          <cell r="C195" t="str">
            <v>United States Virgin Islands</v>
          </cell>
        </row>
        <row r="196">
          <cell r="C196" t="str">
            <v>Uruguay</v>
          </cell>
        </row>
        <row r="197">
          <cell r="C197" t="str">
            <v>Uzbekistan</v>
          </cell>
        </row>
        <row r="198">
          <cell r="C198" t="str">
            <v>Vanuatu</v>
          </cell>
        </row>
        <row r="199">
          <cell r="C199" t="str">
            <v>Venezuela (Bolivarian Republic of)</v>
          </cell>
        </row>
        <row r="200">
          <cell r="C200" t="str">
            <v>Viet Nam</v>
          </cell>
        </row>
        <row r="201">
          <cell r="C201" t="str">
            <v>Western Sahara</v>
          </cell>
        </row>
        <row r="202">
          <cell r="C202" t="str">
            <v>Yemen</v>
          </cell>
        </row>
        <row r="203">
          <cell r="C203" t="str">
            <v>Zambia</v>
          </cell>
        </row>
        <row r="204">
          <cell r="C204" t="str">
            <v>Zimbabwe</v>
          </cell>
        </row>
      </sheetData>
      <sheetData sheetId="12" refreshError="1">
        <row r="5">
          <cell r="C5" t="str">
            <v>HIV Testing</v>
          </cell>
        </row>
        <row r="6">
          <cell r="C6" t="str">
            <v>ART</v>
          </cell>
        </row>
        <row r="7">
          <cell r="C7" t="str">
            <v>PMTCT</v>
          </cell>
        </row>
        <row r="8">
          <cell r="C8" t="str">
            <v xml:space="preserve">Condoms </v>
          </cell>
        </row>
        <row r="9">
          <cell r="C9" t="str">
            <v>VMMC</v>
          </cell>
        </row>
        <row r="10">
          <cell r="C10" t="str">
            <v>PreP</v>
          </cell>
        </row>
        <row r="11">
          <cell r="C11" t="str">
            <v>CashTransfer</v>
          </cell>
        </row>
        <row r="12">
          <cell r="C12" t="str">
            <v>Sexual Violence</v>
          </cell>
        </row>
        <row r="13">
          <cell r="C13" t="str">
            <v>Harm Reduction</v>
          </cell>
        </row>
        <row r="14">
          <cell r="C14" t="str">
            <v>Comprehensive Sexuality Education</v>
          </cell>
        </row>
        <row r="15">
          <cell r="C15" t="str">
            <v>Protective Laws</v>
          </cell>
        </row>
        <row r="16">
          <cell r="C16" t="str">
            <v>Social Transfers</v>
          </cell>
        </row>
        <row r="17">
          <cell r="C17" t="str">
            <v>Innovative Comunication</v>
          </cell>
        </row>
        <row r="20">
          <cell r="C20" t="str">
            <v>IFA</v>
          </cell>
          <cell r="E20">
            <v>0.23</v>
          </cell>
        </row>
        <row r="21">
          <cell r="C21" t="str">
            <v>Maternal Health</v>
          </cell>
          <cell r="E21">
            <v>0.24</v>
          </cell>
        </row>
        <row r="22">
          <cell r="C22" t="str">
            <v>Mental Health</v>
          </cell>
          <cell r="E22">
            <v>0.25</v>
          </cell>
        </row>
        <row r="23">
          <cell r="C23" t="str">
            <v>HPV</v>
          </cell>
          <cell r="E23">
            <v>0.26</v>
          </cell>
        </row>
        <row r="24">
          <cell r="C24" t="str">
            <v>Child Marriage</v>
          </cell>
          <cell r="E24">
            <v>0.27</v>
          </cell>
        </row>
        <row r="25">
          <cell r="C25" t="str">
            <v>Sexual Violence</v>
          </cell>
          <cell r="E25">
            <v>0.28000000000000003</v>
          </cell>
        </row>
        <row r="26">
          <cell r="C26" t="str">
            <v>Social Transfers</v>
          </cell>
          <cell r="E26">
            <v>0.22</v>
          </cell>
        </row>
        <row r="27">
          <cell r="C27" t="str">
            <v>Secondary School Transition</v>
          </cell>
          <cell r="E27">
            <v>0.21</v>
          </cell>
        </row>
        <row r="28">
          <cell r="C28" t="str">
            <v>Girls Education</v>
          </cell>
          <cell r="E28">
            <v>0.2</v>
          </cell>
        </row>
        <row r="29">
          <cell r="C29" t="str">
            <v>Sexual &amp; Reproductive Education</v>
          </cell>
          <cell r="E29">
            <v>0.16</v>
          </cell>
        </row>
        <row r="30">
          <cell r="C30" t="str">
            <v>AWID</v>
          </cell>
        </row>
        <row r="31">
          <cell r="C31" t="str">
            <v>AdolSW</v>
          </cell>
        </row>
        <row r="32">
          <cell r="C32" t="str">
            <v>AdolMSM</v>
          </cell>
        </row>
        <row r="33">
          <cell r="C33" t="str">
            <v>AdolTG</v>
          </cell>
        </row>
        <row r="34">
          <cell r="C34" t="str">
            <v>Acute Emergency</v>
          </cell>
        </row>
        <row r="35">
          <cell r="C35" t="str">
            <v>Chronic Emergency</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view Dashboard"/>
      <sheetName val=" Cal Phase 1"/>
      <sheetName val="Demo&amp;Epid"/>
      <sheetName val="Intervention Dashboard_old"/>
      <sheetName val="Interventions"/>
      <sheetName val="Interventions_old"/>
      <sheetName val="Prog Envi"/>
      <sheetName val="Phase 1 Output"/>
      <sheetName val="Indepth-Analysis"/>
      <sheetName val="Bottleneck Analysis"/>
      <sheetName val="Bottleneck Analysis_old"/>
      <sheetName val="Planning tool"/>
      <sheetName val="Planning tool_old"/>
      <sheetName val="Intervention Dashboard"/>
      <sheetName val="Coverage Definitions"/>
      <sheetName val="Common bottlenecks and actions"/>
      <sheetName val="AllInTargets"/>
      <sheetName val="PolicyProgrammeOptions"/>
      <sheetName val="Outcome Dataset"/>
      <sheetName val="Master Dataset"/>
      <sheetName val="Country Names"/>
      <sheetName val="Copy of All In Country Assess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8">
          <cell r="B28" t="str">
            <v>Clinical</v>
          </cell>
        </row>
        <row r="29">
          <cell r="B29" t="str">
            <v>Schools</v>
          </cell>
        </row>
        <row r="30">
          <cell r="B30" t="str">
            <v>Communities</v>
          </cell>
        </row>
        <row r="31">
          <cell r="B31"/>
        </row>
        <row r="32">
          <cell r="B32"/>
        </row>
        <row r="33">
          <cell r="B33"/>
        </row>
      </sheetData>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Demo and Epid"/>
      <sheetName val="Demo and Epi_agegrp"/>
      <sheetName val="Other Adol Programme"/>
      <sheetName val="Key Interventions"/>
      <sheetName val="Policy Review "/>
      <sheetName val="Sheet2"/>
      <sheetName val="Sheet4"/>
      <sheetName val="Sheet7"/>
      <sheetName val="Programme Report"/>
      <sheetName val="Programme Overview"/>
      <sheetName val="Indepth Analysis"/>
      <sheetName val="Sheet5"/>
      <sheetName val="Program Coverage_sub"/>
      <sheetName val="Programme Coverage_agegrp"/>
      <sheetName val="Commodities $ Gap"/>
      <sheetName val="Partnership Framework"/>
      <sheetName val="Enabling Environment"/>
      <sheetName val="Programmatic Gap Analysis"/>
      <sheetName val="Sheet1"/>
      <sheetName val="Other Adol focus Areas"/>
      <sheetName val="Country Specific Targets"/>
      <sheetName val="Intervention Menu"/>
      <sheetName val="Outcome Targets 2020&amp;2030"/>
      <sheetName val="Intervention Coverage Indicator"/>
      <sheetName val="Common Bottleneck"/>
      <sheetName val="Pre-loaded Data"/>
      <sheetName val="Other Adol Prog 1"/>
      <sheetName val="HIDE1"/>
      <sheetName val="Crosscutting $ Gaps2"/>
      <sheetName val="Financial Allocation"/>
      <sheetName val="Countries &amp; Programs covered"/>
    </sheetNames>
    <sheetDataSet>
      <sheetData sheetId="0"/>
      <sheetData sheetId="1">
        <row r="13">
          <cell r="G13" t="str">
            <v>Select District</v>
          </cell>
          <cell r="H13" t="str">
            <v>kampala</v>
          </cell>
          <cell r="I13" t="str">
            <v>Kano</v>
          </cell>
          <cell r="J13" t="str">
            <v>Kaduna</v>
          </cell>
          <cell r="K13" t="str">
            <v>Tamale</v>
          </cell>
          <cell r="L13" t="str">
            <v>Accra</v>
          </cell>
          <cell r="M13" t="str">
            <v>Dhaka</v>
          </cell>
          <cell r="N13" t="str">
            <v>Pretoria</v>
          </cell>
          <cell r="O13"/>
          <cell r="P13"/>
          <cell r="Q13" t="str">
            <v>togo</v>
          </cell>
          <cell r="R13"/>
          <cell r="S13"/>
          <cell r="T13"/>
          <cell r="U13"/>
          <cell r="V13"/>
          <cell r="W13"/>
          <cell r="X13"/>
          <cell r="Y13"/>
          <cell r="Z13"/>
          <cell r="AA13"/>
          <cell r="AB13"/>
          <cell r="AC13"/>
          <cell r="AD13"/>
          <cell r="AE13"/>
          <cell r="AF13"/>
          <cell r="AG13"/>
          <cell r="AH13"/>
          <cell r="AI13"/>
          <cell r="AJ13"/>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Health</v>
          </cell>
        </row>
        <row r="5">
          <cell r="B5" t="str">
            <v>GBV</v>
          </cell>
        </row>
        <row r="6">
          <cell r="B6" t="str">
            <v>Education</v>
          </cell>
        </row>
        <row r="7">
          <cell r="B7" t="str">
            <v>KeyPop</v>
          </cell>
        </row>
        <row r="8">
          <cell r="B8" t="str">
            <v>DRR</v>
          </cell>
        </row>
        <row r="9">
          <cell r="B9"/>
        </row>
        <row r="10">
          <cell r="B10"/>
        </row>
        <row r="11">
          <cell r="B11"/>
        </row>
        <row r="12">
          <cell r="B12"/>
        </row>
        <row r="13">
          <cell r="B13"/>
        </row>
        <row r="14">
          <cell r="B14"/>
        </row>
      </sheetData>
      <sheetData sheetId="21"/>
      <sheetData sheetId="22"/>
      <sheetData sheetId="23"/>
      <sheetData sheetId="24"/>
      <sheetData sheetId="25">
        <row r="5">
          <cell r="H5" t="str">
            <v>HRAvailability</v>
          </cell>
        </row>
        <row r="6">
          <cell r="H6" t="str">
            <v>Skills</v>
          </cell>
        </row>
        <row r="7">
          <cell r="H7" t="str">
            <v>Motivation</v>
          </cell>
        </row>
        <row r="8">
          <cell r="H8"/>
        </row>
        <row r="9">
          <cell r="H9"/>
        </row>
        <row r="10">
          <cell r="H10"/>
        </row>
        <row r="11">
          <cell r="H11"/>
        </row>
        <row r="12">
          <cell r="H12"/>
        </row>
        <row r="13">
          <cell r="H13"/>
        </row>
        <row r="14">
          <cell r="H14"/>
        </row>
        <row r="15">
          <cell r="H15"/>
        </row>
        <row r="16">
          <cell r="H16"/>
        </row>
      </sheetData>
      <sheetData sheetId="26"/>
      <sheetData sheetId="27"/>
      <sheetData sheetId="28"/>
      <sheetData sheetId="29"/>
      <sheetData sheetId="30"/>
      <sheetData sheetId="3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Programmes">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me" xr10:uid="{00000000-0013-0000-FFFF-FFFF02000000}" sourceName="Interventions">
  <extLst>
    <x:ext xmlns:x15="http://schemas.microsoft.com/office/spreadsheetml/2010/11/main" uri="{2F2917AC-EB37-4324-AD4E-5DD8C200BD13}">
      <x15:tableSlicerCache tableId="1"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mes" xr10:uid="{00000000-0013-0000-FFFF-FFFF03000000}" sourceName="Programmes">
  <extLst>
    <x:ext xmlns:x15="http://schemas.microsoft.com/office/spreadsheetml/2010/11/main" uri="{2F2917AC-EB37-4324-AD4E-5DD8C200BD13}">
      <x15:tableSlicerCache tableId="2"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ventions" xr10:uid="{00000000-0013-0000-FFFF-FFFF04000000}" sourceName="Interventions">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Other Adolescent Programmes" rowHeight="257175"/>
  <slicer name="Programme" xr10:uid="{00000000-0014-0000-FFFF-FFFF02000000}" cache="Slicer_Programme" caption="Other Adolescent Interventions" columnCount="3" style="SlicerStyleLight4" rowHeight="257175"/>
  <slicer name="Programmes" xr10:uid="{00000000-0014-0000-FFFF-FFFF03000000}" cache="Slicer_Programmes" caption="All In! Programmes" style="SlicerStyleLight2" rowHeight="257175"/>
  <slicer name="Interventions" xr10:uid="{00000000-0014-0000-FFFF-FFFF04000000}" cache="Slicer_Interventions" caption="All In! Interventions" columnCount="2" style="SlicerStyleLight6"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44" displayName="Table44" ref="C3:BH51" totalsRowShown="0" headerRowDxfId="163" dataDxfId="161" headerRowBorderDxfId="162">
  <autoFilter ref="C3:BH51" xr:uid="{00000000-0009-0000-0100-000003000000}"/>
  <tableColumns count="58">
    <tableColumn id="1" xr3:uid="{00000000-0010-0000-0000-000001000000}" name="Standard Indicator" dataDxfId="160">
      <calculatedColumnFormula>'Master Dataset'!C3</calculatedColumnFormula>
    </tableColumn>
    <tableColumn id="54" xr3:uid="{00000000-0010-0000-0000-000036000000}" name="Modified Indicator (if necessary) - use standard indicator if available" dataDxfId="159"/>
    <tableColumn id="53" xr3:uid="{00000000-0010-0000-0000-000035000000}" name="Validated Indicator" dataDxfId="158">
      <calculatedColumnFormula>IF(ISBLANK(Table44[[#This Row],[Modified Indicator (if necessary) - use standard indicator if available]]),(Table44[[#This Row],[Standard Indicator]]),(Table44[[#This Row],[Modified Indicator (if necessary) - use standard indicator if available]]))</calculatedColumnFormula>
    </tableColumn>
    <tableColumn id="2" xr3:uid="{00000000-0010-0000-0000-000002000000}" name="Value" dataDxfId="157">
      <calculatedColumnFormula>'Master Dataset'!E3</calculatedColumnFormula>
    </tableColumn>
    <tableColumn id="65" xr3:uid="{00000000-0010-0000-0000-000041000000}" name="Validated Value" dataDxfId="156"/>
    <tableColumn id="55" xr3:uid="{00000000-0010-0000-0000-000037000000}" name="Data source/year (if modifed)" dataDxfId="155" dataCellStyle="Percent"/>
    <tableColumn id="3" xr3:uid="{00000000-0010-0000-0000-000003000000}" name="Validated Value2" dataDxfId="154">
      <calculatedColumnFormula>IF(ISBLANK(Table44[[#This Row],[Validated Value]]),(Table44[[#This Row],[Value]]),(Table44[[#This Row],[Validated Value]]))</calculatedColumnFormula>
    </tableColumn>
    <tableColumn id="4" xr3:uid="{00000000-0010-0000-0000-000004000000}" name="Area1" dataDxfId="153"/>
    <tableColumn id="5" xr3:uid="{00000000-0010-0000-0000-000005000000}" name="Area2" dataDxfId="152"/>
    <tableColumn id="6" xr3:uid="{00000000-0010-0000-0000-000006000000}" name="Area3" dataDxfId="151"/>
    <tableColumn id="7" xr3:uid="{00000000-0010-0000-0000-000007000000}" name="Area4" dataDxfId="150"/>
    <tableColumn id="8" xr3:uid="{00000000-0010-0000-0000-000008000000}" name="Area5" dataDxfId="149"/>
    <tableColumn id="9" xr3:uid="{00000000-0010-0000-0000-000009000000}" name="Area6" dataDxfId="148"/>
    <tableColumn id="10" xr3:uid="{00000000-0010-0000-0000-00000A000000}" name="Area7" dataDxfId="147"/>
    <tableColumn id="11" xr3:uid="{00000000-0010-0000-0000-00000B000000}" name="Area8" dataDxfId="146"/>
    <tableColumn id="12" xr3:uid="{00000000-0010-0000-0000-00000C000000}" name="Area9" dataDxfId="145"/>
    <tableColumn id="13" xr3:uid="{00000000-0010-0000-0000-00000D000000}" name="Area10" dataDxfId="144"/>
    <tableColumn id="14" xr3:uid="{00000000-0010-0000-0000-00000E000000}" name="Area11" dataDxfId="143"/>
    <tableColumn id="15" xr3:uid="{00000000-0010-0000-0000-00000F000000}" name="Area12" dataDxfId="142"/>
    <tableColumn id="16" xr3:uid="{00000000-0010-0000-0000-000010000000}" name="Area13" dataDxfId="141"/>
    <tableColumn id="17" xr3:uid="{00000000-0010-0000-0000-000011000000}" name="Area14" dataDxfId="140"/>
    <tableColumn id="18" xr3:uid="{00000000-0010-0000-0000-000012000000}" name="Area15" dataDxfId="139"/>
    <tableColumn id="19" xr3:uid="{00000000-0010-0000-0000-000013000000}" name="Area16" dataDxfId="138"/>
    <tableColumn id="20" xr3:uid="{00000000-0010-0000-0000-000014000000}" name="Area17" dataDxfId="137"/>
    <tableColumn id="21" xr3:uid="{00000000-0010-0000-0000-000015000000}" name="Area18" dataDxfId="136"/>
    <tableColumn id="22" xr3:uid="{00000000-0010-0000-0000-000016000000}" name="Area19" dataDxfId="135"/>
    <tableColumn id="23" xr3:uid="{00000000-0010-0000-0000-000017000000}" name="Area20" dataDxfId="134"/>
    <tableColumn id="24" xr3:uid="{00000000-0010-0000-0000-000018000000}" name="Area21" dataDxfId="133"/>
    <tableColumn id="25" xr3:uid="{00000000-0010-0000-0000-000019000000}" name="Area22" dataDxfId="132"/>
    <tableColumn id="26" xr3:uid="{00000000-0010-0000-0000-00001A000000}" name="Area23" dataDxfId="131"/>
    <tableColumn id="27" xr3:uid="{00000000-0010-0000-0000-00001B000000}" name="Area24" dataDxfId="130"/>
    <tableColumn id="28" xr3:uid="{00000000-0010-0000-0000-00001C000000}" name="Area25" dataDxfId="129"/>
    <tableColumn id="29" xr3:uid="{00000000-0010-0000-0000-00001D000000}" name="Area26" dataDxfId="128"/>
    <tableColumn id="30" xr3:uid="{00000000-0010-0000-0000-00001E000000}" name="Area27" dataDxfId="127"/>
    <tableColumn id="31" xr3:uid="{00000000-0010-0000-0000-00001F000000}" name="Area28" dataDxfId="126"/>
    <tableColumn id="32" xr3:uid="{00000000-0010-0000-0000-000020000000}" name="Area29" dataDxfId="125"/>
    <tableColumn id="33" xr3:uid="{00000000-0010-0000-0000-000021000000}" name="Area30" dataDxfId="124"/>
    <tableColumn id="34" xr3:uid="{00000000-0010-0000-0000-000022000000}" name="Area31" dataDxfId="123"/>
    <tableColumn id="35" xr3:uid="{00000000-0010-0000-0000-000023000000}" name="Area32" dataDxfId="122"/>
    <tableColumn id="36" xr3:uid="{00000000-0010-0000-0000-000024000000}" name="Area33" dataDxfId="121"/>
    <tableColumn id="37" xr3:uid="{00000000-0010-0000-0000-000025000000}" name="Area34" dataDxfId="120"/>
    <tableColumn id="38" xr3:uid="{00000000-0010-0000-0000-000026000000}" name="Area35" dataDxfId="119"/>
    <tableColumn id="39" xr3:uid="{00000000-0010-0000-0000-000027000000}" name="Area36" dataDxfId="118"/>
    <tableColumn id="40" xr3:uid="{00000000-0010-0000-0000-000028000000}" name="Area37" dataDxfId="117"/>
    <tableColumn id="41" xr3:uid="{00000000-0010-0000-0000-000029000000}" name="Area38" dataDxfId="116"/>
    <tableColumn id="42" xr3:uid="{00000000-0010-0000-0000-00002A000000}" name="Area39" dataDxfId="115"/>
    <tableColumn id="43" xr3:uid="{00000000-0010-0000-0000-00002B000000}" name="Area40" dataDxfId="114"/>
    <tableColumn id="44" xr3:uid="{00000000-0010-0000-0000-00002C000000}" name="Area41" dataDxfId="113"/>
    <tableColumn id="45" xr3:uid="{00000000-0010-0000-0000-00002D000000}" name="Area42" dataDxfId="112"/>
    <tableColumn id="46" xr3:uid="{00000000-0010-0000-0000-00002E000000}" name="Area43" dataDxfId="111"/>
    <tableColumn id="47" xr3:uid="{00000000-0010-0000-0000-00002F000000}" name="Area44" dataDxfId="110"/>
    <tableColumn id="48" xr3:uid="{00000000-0010-0000-0000-000030000000}" name="Area45" dataDxfId="109"/>
    <tableColumn id="49" xr3:uid="{00000000-0010-0000-0000-000031000000}" name="Area46" dataDxfId="108"/>
    <tableColumn id="50" xr3:uid="{00000000-0010-0000-0000-000032000000}" name="Area47" dataDxfId="107"/>
    <tableColumn id="51" xr3:uid="{00000000-0010-0000-0000-000033000000}" name="Area48" dataDxfId="106"/>
    <tableColumn id="52" xr3:uid="{00000000-0010-0000-0000-000034000000}" name="Area49" dataDxfId="105"/>
    <tableColumn id="64" xr3:uid="{00000000-0010-0000-0000-000040000000}" name="Area50" dataDxfId="104"/>
    <tableColumn id="56" xr3:uid="{00000000-0010-0000-0000-000038000000}" name="Comments" dataDxfId="10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C4:BD40" totalsRowShown="0" headerRowDxfId="102" dataDxfId="100" headerRowBorderDxfId="101">
  <autoFilter ref="C4:BD40" xr:uid="{00000000-0009-0000-0100-000004000000}"/>
  <tableColumns count="54">
    <tableColumn id="1" xr3:uid="{00000000-0010-0000-0100-000001000000}" name="Indicator" dataDxfId="99"/>
    <tableColumn id="2" xr3:uid="{00000000-0010-0000-0100-000002000000}" name="Value" dataDxfId="98">
      <calculatedColumnFormula>IF(ISNUMBER(IF($D$3='Master Dataset2'!$E$2,'Master Dataset2'!E3,)),(IF($D$3='Master Dataset2'!$E$2,'Master Dataset2'!E3,)),"-")</calculatedColumnFormula>
    </tableColumn>
    <tableColumn id="65" xr3:uid="{00000000-0010-0000-0100-000041000000}" name="Modified Value" dataDxfId="97"/>
    <tableColumn id="3" xr3:uid="{00000000-0010-0000-0100-000003000000}" name="Select Name of Sub-National Area" dataDxfId="96"/>
    <tableColumn id="4" xr3:uid="{00000000-0010-0000-0100-000004000000}" name="Area1" dataDxfId="95"/>
    <tableColumn id="5" xr3:uid="{00000000-0010-0000-0100-000005000000}" name="Area2" dataDxfId="94"/>
    <tableColumn id="6" xr3:uid="{00000000-0010-0000-0100-000006000000}" name="Area3" dataDxfId="93"/>
    <tableColumn id="7" xr3:uid="{00000000-0010-0000-0100-000007000000}" name="Area4" dataDxfId="92"/>
    <tableColumn id="8" xr3:uid="{00000000-0010-0000-0100-000008000000}" name="Area5" dataDxfId="91"/>
    <tableColumn id="9" xr3:uid="{00000000-0010-0000-0100-000009000000}" name="Area6" dataDxfId="90"/>
    <tableColumn id="10" xr3:uid="{00000000-0010-0000-0100-00000A000000}" name="Area7" dataDxfId="89"/>
    <tableColumn id="11" xr3:uid="{00000000-0010-0000-0100-00000B000000}" name="Area8" dataDxfId="88"/>
    <tableColumn id="12" xr3:uid="{00000000-0010-0000-0100-00000C000000}" name="Area9" dataDxfId="87"/>
    <tableColumn id="13" xr3:uid="{00000000-0010-0000-0100-00000D000000}" name="Area10" dataDxfId="86"/>
    <tableColumn id="14" xr3:uid="{00000000-0010-0000-0100-00000E000000}" name="Area11" dataDxfId="85"/>
    <tableColumn id="15" xr3:uid="{00000000-0010-0000-0100-00000F000000}" name="Area12" dataDxfId="84"/>
    <tableColumn id="16" xr3:uid="{00000000-0010-0000-0100-000010000000}" name="Area13" dataDxfId="83"/>
    <tableColumn id="17" xr3:uid="{00000000-0010-0000-0100-000011000000}" name="Area14" dataDxfId="82"/>
    <tableColumn id="18" xr3:uid="{00000000-0010-0000-0100-000012000000}" name="Area15" dataDxfId="81"/>
    <tableColumn id="19" xr3:uid="{00000000-0010-0000-0100-000013000000}" name="Area16" dataDxfId="80"/>
    <tableColumn id="20" xr3:uid="{00000000-0010-0000-0100-000014000000}" name="Area17" dataDxfId="79"/>
    <tableColumn id="21" xr3:uid="{00000000-0010-0000-0100-000015000000}" name="Area18" dataDxfId="78"/>
    <tableColumn id="22" xr3:uid="{00000000-0010-0000-0100-000016000000}" name="Area19" dataDxfId="77"/>
    <tableColumn id="23" xr3:uid="{00000000-0010-0000-0100-000017000000}" name="Area20" dataDxfId="76"/>
    <tableColumn id="24" xr3:uid="{00000000-0010-0000-0100-000018000000}" name="Area21" dataDxfId="75"/>
    <tableColumn id="25" xr3:uid="{00000000-0010-0000-0100-000019000000}" name="Area22" dataDxfId="74"/>
    <tableColumn id="26" xr3:uid="{00000000-0010-0000-0100-00001A000000}" name="Area23" dataDxfId="73"/>
    <tableColumn id="27" xr3:uid="{00000000-0010-0000-0100-00001B000000}" name="Area24" dataDxfId="72"/>
    <tableColumn id="28" xr3:uid="{00000000-0010-0000-0100-00001C000000}" name="Area25" dataDxfId="71"/>
    <tableColumn id="29" xr3:uid="{00000000-0010-0000-0100-00001D000000}" name="Area26" dataDxfId="70"/>
    <tableColumn id="30" xr3:uid="{00000000-0010-0000-0100-00001E000000}" name="Area27" dataDxfId="69"/>
    <tableColumn id="31" xr3:uid="{00000000-0010-0000-0100-00001F000000}" name="Area28" dataDxfId="68"/>
    <tableColumn id="32" xr3:uid="{00000000-0010-0000-0100-000020000000}" name="Area29" dataDxfId="67"/>
    <tableColumn id="33" xr3:uid="{00000000-0010-0000-0100-000021000000}" name="Area30" dataDxfId="66"/>
    <tableColumn id="34" xr3:uid="{00000000-0010-0000-0100-000022000000}" name="Area31" dataDxfId="65"/>
    <tableColumn id="35" xr3:uid="{00000000-0010-0000-0100-000023000000}" name="Area32" dataDxfId="64"/>
    <tableColumn id="36" xr3:uid="{00000000-0010-0000-0100-000024000000}" name="Area33" dataDxfId="63"/>
    <tableColumn id="37" xr3:uid="{00000000-0010-0000-0100-000025000000}" name="Area34" dataDxfId="62"/>
    <tableColumn id="38" xr3:uid="{00000000-0010-0000-0100-000026000000}" name="Area35" dataDxfId="61"/>
    <tableColumn id="39" xr3:uid="{00000000-0010-0000-0100-000027000000}" name="Area36" dataDxfId="60"/>
    <tableColumn id="40" xr3:uid="{00000000-0010-0000-0100-000028000000}" name="Area37" dataDxfId="59"/>
    <tableColumn id="41" xr3:uid="{00000000-0010-0000-0100-000029000000}" name="Area38" dataDxfId="58"/>
    <tableColumn id="42" xr3:uid="{00000000-0010-0000-0100-00002A000000}" name="Area39" dataDxfId="57"/>
    <tableColumn id="43" xr3:uid="{00000000-0010-0000-0100-00002B000000}" name="Area40" dataDxfId="56"/>
    <tableColumn id="44" xr3:uid="{00000000-0010-0000-0100-00002C000000}" name="Area41" dataDxfId="55"/>
    <tableColumn id="45" xr3:uid="{00000000-0010-0000-0100-00002D000000}" name="Area42" dataDxfId="54"/>
    <tableColumn id="46" xr3:uid="{00000000-0010-0000-0100-00002E000000}" name="Area43" dataDxfId="53"/>
    <tableColumn id="47" xr3:uid="{00000000-0010-0000-0100-00002F000000}" name="Area44" dataDxfId="52"/>
    <tableColumn id="48" xr3:uid="{00000000-0010-0000-0100-000030000000}" name="Area45" dataDxfId="51"/>
    <tableColumn id="49" xr3:uid="{00000000-0010-0000-0100-000031000000}" name="Area46" dataDxfId="50"/>
    <tableColumn id="50" xr3:uid="{00000000-0010-0000-0100-000032000000}" name="Area47" dataDxfId="49"/>
    <tableColumn id="51" xr3:uid="{00000000-0010-0000-0100-000033000000}" name="Area48" dataDxfId="48"/>
    <tableColumn id="52" xr3:uid="{00000000-0010-0000-0100-000034000000}" name="Area49" dataDxfId="47"/>
    <tableColumn id="64" xr3:uid="{00000000-0010-0000-0100-000040000000}" name="Area50" dataDxfId="46"/>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5:C41" totalsRowShown="0" headerRowDxfId="28" headerRowBorderDxfId="27" tableBorderDxfId="26" totalsRowBorderDxfId="25">
  <autoFilter ref="B5:C41" xr:uid="{00000000-0009-0000-0100-000005000000}"/>
  <tableColumns count="2">
    <tableColumn id="1" xr3:uid="{00000000-0010-0000-0200-000001000000}" name="Indicator" dataDxfId="24"/>
    <tableColumn id="2" xr3:uid="{00000000-0010-0000-0200-000002000000}" name="Value" dataDxfId="23">
      <calculatedColumnFormula>IF(ISBLANK('Demo&amp;Epid2'!E5),('Demo&amp;Epid2'!D5),('Demo&amp;Epid2'!E5))</calculatedColumnFormula>
    </tableColumn>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E6:J22" totalsRowShown="0" headerRowDxfId="22" headerRowBorderDxfId="21" tableBorderDxfId="20" totalsRowBorderDxfId="19">
  <autoFilter ref="E6:J22" xr:uid="{00000000-0009-0000-0100-000001000000}"/>
  <tableColumns count="6">
    <tableColumn id="6" xr3:uid="{00000000-0010-0000-0300-000006000000}" name="Programmes" dataDxfId="18"/>
    <tableColumn id="1" xr3:uid="{00000000-0010-0000-0300-000001000000}" name="Interventions" dataDxfId="17">
      <calculatedColumnFormula>Interventions_old!C25</calculatedColumnFormula>
    </tableColumn>
    <tableColumn id="2" xr3:uid="{00000000-0010-0000-0300-000002000000}" name="Indicator" dataDxfId="16"/>
    <tableColumn id="3" xr3:uid="{00000000-0010-0000-0300-000003000000}" name="National Target" dataDxfId="15" dataCellStyle="Percent">
      <calculatedColumnFormula>IF(ISBLANK(Interventions_old!G25),"-",(Interventions_old!G25))</calculatedColumnFormula>
    </tableColumn>
    <tableColumn id="4" xr3:uid="{00000000-0010-0000-0300-000004000000}" name="Value" dataDxfId="14" dataCellStyle="Percent">
      <calculatedColumnFormula>IF(Interventions_old!I25=0,Interventions_old!H25,Interventions_old!I25)</calculatedColumnFormula>
    </tableColumn>
    <tableColumn id="5" xr3:uid="{00000000-0010-0000-0300-000005000000}" name="Gap" dataDxfId="13" dataCellStyle="Percent">
      <calculatedColumnFormula>IF(ISNUMBER(Table1[[#This Row],[National Target]]-Table1[[#This Row],[Value]]),(Table1[[#This Row],[National Target]]-Table1[[#This Row],[Value]]),"-")</calculatedColumnFormula>
    </tableColumn>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3" displayName="Table3" ref="E25:J38" totalsRowShown="0" headerRowDxfId="12" headerRowBorderDxfId="11" tableBorderDxfId="10">
  <autoFilter ref="E25:J38" xr:uid="{00000000-0009-0000-0100-000002000000}"/>
  <tableColumns count="6">
    <tableColumn id="1" xr3:uid="{00000000-0010-0000-0400-000001000000}" name="Programmes" dataDxfId="9"/>
    <tableColumn id="2" xr3:uid="{00000000-0010-0000-0400-000002000000}" name="Interventions" dataDxfId="8">
      <calculatedColumnFormula>Interventions_old!C8</calculatedColumnFormula>
    </tableColumn>
    <tableColumn id="3" xr3:uid="{00000000-0010-0000-0400-000003000000}" name="Indicator" dataDxfId="7"/>
    <tableColumn id="4" xr3:uid="{00000000-0010-0000-0400-000004000000}" name="All In! Target" dataDxfId="6" dataCellStyle="Percent">
      <calculatedColumnFormula>Interventions_old!G8</calculatedColumnFormula>
    </tableColumn>
    <tableColumn id="5" xr3:uid="{00000000-0010-0000-0400-000005000000}" name="Value" dataDxfId="5" dataCellStyle="Percent">
      <calculatedColumnFormula>IF(Interventions_old!I8=0,Interventions_old!H8,Interventions_old!I8)</calculatedColumnFormula>
    </tableColumn>
    <tableColumn id="6" xr3:uid="{00000000-0010-0000-0400-000006000000}" name="Gap" dataDxfId="4" dataCellStyle="Percent">
      <calculatedColumnFormula>Table3[[#This Row],[All In! Target]]-Table3[[#This Row],[Value]]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futuresinstitute.org/PolicyTools/UC/Default.asp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07/relationships/slicer" Target="../slicers/slicer1.x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www.futuresinstitute.org/PolicyTools/UC/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K50"/>
  <sheetViews>
    <sheetView showRowColHeaders="0" tabSelected="1" view="pageBreakPreview" topLeftCell="B1" zoomScale="90" zoomScaleNormal="90" zoomScaleSheetLayoutView="90" workbookViewId="0">
      <selection activeCell="R6" sqref="R6:T6"/>
    </sheetView>
  </sheetViews>
  <sheetFormatPr defaultRowHeight="15.75" x14ac:dyDescent="0.25"/>
  <cols>
    <col min="1" max="1" width="4.375" style="2" customWidth="1"/>
    <col min="2" max="3" width="8" style="2" customWidth="1"/>
    <col min="4" max="4" width="9" style="2"/>
    <col min="5" max="5" width="9.125" style="2" customWidth="1"/>
    <col min="6" max="7" width="9" style="2"/>
    <col min="8" max="8" width="5" style="2" customWidth="1"/>
    <col min="9" max="9" width="2.5" style="2" customWidth="1"/>
    <col min="10" max="10" width="9" style="2"/>
    <col min="11" max="11" width="8.625" style="2" customWidth="1"/>
    <col min="12" max="13" width="9" style="2"/>
    <col min="14" max="17" width="9" style="1"/>
    <col min="18" max="18" width="9.375" style="1" customWidth="1"/>
    <col min="19" max="16384" width="9" style="1"/>
  </cols>
  <sheetData>
    <row r="1" spans="2:37" s="2" customFormat="1" ht="38.25" customHeight="1" x14ac:dyDescent="0.5">
      <c r="B1" s="1177" t="s">
        <v>0</v>
      </c>
      <c r="C1" s="1177"/>
      <c r="D1" s="1177"/>
      <c r="E1" s="1177"/>
      <c r="F1" s="1177"/>
      <c r="G1" s="1177"/>
      <c r="H1" s="1177"/>
      <c r="I1" s="1177"/>
      <c r="J1" s="1177"/>
      <c r="K1" s="1177"/>
      <c r="L1" s="1177"/>
      <c r="M1" s="1177"/>
      <c r="N1" s="1177"/>
      <c r="O1" s="1177"/>
      <c r="P1" s="1177"/>
      <c r="Q1" s="1177"/>
      <c r="R1" s="1177"/>
      <c r="S1" s="1177"/>
      <c r="T1" s="1177"/>
    </row>
    <row r="2" spans="2:37" ht="34.5" thickBot="1" x14ac:dyDescent="0.55000000000000004">
      <c r="B2" s="1178" t="s">
        <v>1425</v>
      </c>
      <c r="C2" s="1179"/>
      <c r="D2" s="1179"/>
      <c r="E2" s="1179"/>
      <c r="F2" s="1179"/>
      <c r="G2" s="1179"/>
      <c r="H2" s="1179"/>
      <c r="I2" s="1179"/>
      <c r="J2" s="1179"/>
      <c r="K2" s="1179"/>
      <c r="L2" s="1179"/>
      <c r="M2" s="1179"/>
      <c r="N2" s="1179"/>
      <c r="O2" s="1179"/>
      <c r="P2" s="1179"/>
      <c r="Q2" s="1179"/>
      <c r="R2" s="1180"/>
      <c r="S2" s="1180"/>
      <c r="T2" s="1180"/>
      <c r="U2" s="2"/>
      <c r="V2" s="2"/>
      <c r="W2" s="2"/>
      <c r="X2" s="2"/>
      <c r="Y2" s="2"/>
      <c r="Z2" s="2"/>
      <c r="AA2" s="2"/>
      <c r="AB2" s="2"/>
      <c r="AC2" s="2"/>
      <c r="AD2" s="2"/>
      <c r="AE2" s="2"/>
      <c r="AF2" s="2"/>
      <c r="AG2" s="2"/>
      <c r="AH2" s="2"/>
      <c r="AI2" s="2"/>
      <c r="AJ2" s="2"/>
      <c r="AK2" s="2"/>
    </row>
    <row r="3" spans="2:37" ht="30" customHeight="1" thickTop="1" thickBot="1" x14ac:dyDescent="0.45">
      <c r="F3" s="3"/>
      <c r="G3" s="4"/>
      <c r="H3" s="4"/>
      <c r="I3" s="4"/>
      <c r="J3" s="4"/>
      <c r="K3" s="4"/>
      <c r="L3" s="5"/>
      <c r="M3" s="5"/>
      <c r="N3" s="2"/>
      <c r="O3" s="2"/>
      <c r="P3" s="6"/>
      <c r="Q3" s="6"/>
      <c r="R3" s="6"/>
      <c r="S3" s="2"/>
      <c r="T3" s="2"/>
      <c r="U3" s="2"/>
      <c r="V3" s="2"/>
      <c r="W3" s="2"/>
      <c r="X3" s="2"/>
      <c r="Y3" s="2"/>
      <c r="Z3" s="2"/>
      <c r="AA3" s="2"/>
      <c r="AB3" s="2"/>
      <c r="AC3" s="2"/>
      <c r="AD3" s="2"/>
      <c r="AE3" s="2"/>
      <c r="AF3" s="2"/>
      <c r="AG3" s="2"/>
      <c r="AH3" s="2"/>
      <c r="AI3" s="2"/>
      <c r="AJ3" s="2"/>
      <c r="AK3" s="2"/>
    </row>
    <row r="4" spans="2:37" ht="30" customHeight="1" thickBot="1" x14ac:dyDescent="0.35">
      <c r="H4" s="6"/>
      <c r="I4" s="6"/>
      <c r="J4" s="1181"/>
      <c r="K4" s="1181"/>
      <c r="L4" s="1182"/>
      <c r="M4" s="1182"/>
      <c r="N4" s="1182"/>
      <c r="O4" s="7"/>
      <c r="P4" s="7"/>
      <c r="Q4" s="10"/>
      <c r="R4" s="1183" t="s">
        <v>1128</v>
      </c>
      <c r="S4" s="1184"/>
      <c r="T4" s="1185"/>
      <c r="U4" s="605"/>
      <c r="V4" s="605"/>
      <c r="W4" s="2"/>
      <c r="X4" s="2"/>
      <c r="Y4" s="2"/>
      <c r="Z4" s="2"/>
      <c r="AA4" s="2"/>
      <c r="AB4" s="2"/>
      <c r="AC4" s="2"/>
      <c r="AD4" s="2"/>
      <c r="AE4" s="2"/>
      <c r="AF4" s="2"/>
      <c r="AG4" s="2"/>
      <c r="AH4" s="2"/>
      <c r="AI4" s="2"/>
      <c r="AJ4" s="2"/>
      <c r="AK4" s="2"/>
    </row>
    <row r="5" spans="2:37" ht="30" customHeight="1" thickBot="1" x14ac:dyDescent="0.35">
      <c r="H5" s="6"/>
      <c r="I5" s="6"/>
      <c r="J5" s="1181"/>
      <c r="K5" s="1186"/>
      <c r="L5" s="1182"/>
      <c r="M5" s="1187"/>
      <c r="N5" s="1187"/>
      <c r="O5" s="1182"/>
      <c r="P5" s="1187"/>
      <c r="Q5" s="1187"/>
      <c r="R5" s="1188"/>
      <c r="S5" s="1188"/>
      <c r="T5" s="1188"/>
      <c r="U5" s="605"/>
      <c r="V5" s="605"/>
      <c r="W5" s="2"/>
      <c r="X5" s="2"/>
      <c r="Y5" s="2"/>
      <c r="Z5" s="2"/>
      <c r="AA5" s="2"/>
      <c r="AB5" s="2"/>
      <c r="AC5" s="2"/>
      <c r="AD5" s="2"/>
      <c r="AE5" s="2"/>
      <c r="AF5" s="2"/>
      <c r="AG5" s="2"/>
      <c r="AH5" s="2"/>
      <c r="AI5" s="2"/>
      <c r="AJ5" s="2"/>
      <c r="AK5" s="2"/>
    </row>
    <row r="6" spans="2:37" ht="30" customHeight="1" thickBot="1" x14ac:dyDescent="0.35">
      <c r="H6" s="6"/>
      <c r="I6" s="6"/>
      <c r="J6" s="1181"/>
      <c r="K6" s="1186"/>
      <c r="L6" s="1189"/>
      <c r="M6" s="1190"/>
      <c r="N6" s="1190"/>
      <c r="O6" s="7"/>
      <c r="P6" s="8"/>
      <c r="Q6" s="9"/>
      <c r="R6" s="1191" t="s">
        <v>15</v>
      </c>
      <c r="S6" s="1192"/>
      <c r="T6" s="1193"/>
      <c r="U6" s="604"/>
      <c r="V6" s="604"/>
      <c r="W6" s="2"/>
      <c r="X6" s="2"/>
      <c r="Y6" s="2"/>
      <c r="Z6" s="2"/>
      <c r="AA6" s="2"/>
      <c r="AB6" s="2"/>
      <c r="AC6" s="2"/>
      <c r="AD6" s="2"/>
      <c r="AE6" s="2"/>
      <c r="AF6" s="2"/>
      <c r="AG6" s="2"/>
      <c r="AH6" s="2"/>
      <c r="AI6" s="2"/>
      <c r="AJ6" s="2"/>
      <c r="AK6" s="2"/>
    </row>
    <row r="7" spans="2:37" ht="30" customHeight="1" thickBot="1" x14ac:dyDescent="0.35">
      <c r="H7" s="6"/>
      <c r="I7" s="6"/>
      <c r="J7" s="1181"/>
      <c r="K7" s="1186"/>
      <c r="L7" s="1189"/>
      <c r="M7" s="1190"/>
      <c r="N7" s="1190"/>
      <c r="O7" s="1189"/>
      <c r="P7" s="1190"/>
      <c r="Q7" s="1190"/>
      <c r="R7" s="600"/>
      <c r="S7" s="602"/>
      <c r="T7" s="603"/>
      <c r="U7" s="604"/>
      <c r="V7" s="604"/>
      <c r="W7" s="701" t="s">
        <v>1342</v>
      </c>
      <c r="X7" s="701" t="s">
        <v>1343</v>
      </c>
      <c r="Y7" s="701" t="s">
        <v>1344</v>
      </c>
      <c r="Z7" s="701"/>
      <c r="AA7" s="2"/>
      <c r="AB7" s="2"/>
      <c r="AC7" s="2"/>
      <c r="AD7" s="2"/>
      <c r="AE7" s="2"/>
      <c r="AF7" s="2"/>
      <c r="AG7" s="2"/>
      <c r="AH7" s="2"/>
      <c r="AI7" s="2"/>
      <c r="AJ7" s="2"/>
      <c r="AK7" s="2"/>
    </row>
    <row r="8" spans="2:37" ht="30" customHeight="1" x14ac:dyDescent="0.3">
      <c r="H8" s="6"/>
      <c r="I8" s="6"/>
      <c r="J8" s="1181"/>
      <c r="K8" s="1194"/>
      <c r="L8" s="1182"/>
      <c r="M8" s="1187"/>
      <c r="N8" s="1187"/>
      <c r="O8" s="1182"/>
      <c r="P8" s="1187"/>
      <c r="Q8" s="1187"/>
      <c r="R8" s="1201" t="s">
        <v>1336</v>
      </c>
      <c r="S8" s="1202"/>
      <c r="T8" s="1203"/>
      <c r="U8" s="605"/>
      <c r="V8" s="605"/>
      <c r="W8" s="701" t="s">
        <v>1292</v>
      </c>
      <c r="X8" s="701" t="s">
        <v>1295</v>
      </c>
      <c r="Y8" s="701" t="s">
        <v>1335</v>
      </c>
      <c r="Z8" s="701"/>
      <c r="AA8" s="2"/>
      <c r="AB8" s="2"/>
      <c r="AC8" s="2"/>
      <c r="AD8" s="2"/>
      <c r="AE8" s="2"/>
      <c r="AF8" s="2"/>
      <c r="AG8" s="2"/>
      <c r="AH8" s="2"/>
      <c r="AI8" s="2"/>
      <c r="AJ8" s="2"/>
      <c r="AK8" s="2"/>
    </row>
    <row r="9" spans="2:37" ht="30" customHeight="1" x14ac:dyDescent="0.3">
      <c r="H9" s="6"/>
      <c r="I9" s="6"/>
      <c r="J9" s="1181"/>
      <c r="K9" s="1194"/>
      <c r="L9" s="1204"/>
      <c r="M9" s="1205"/>
      <c r="N9" s="1205"/>
      <c r="O9" s="1204"/>
      <c r="P9" s="1205"/>
      <c r="Q9" s="1205"/>
      <c r="R9" s="1198" t="s">
        <v>1297</v>
      </c>
      <c r="S9" s="1199"/>
      <c r="T9" s="1200"/>
      <c r="U9" s="601"/>
      <c r="V9" s="601"/>
      <c r="W9" s="701" t="s">
        <v>1293</v>
      </c>
      <c r="X9" s="701" t="s">
        <v>1296</v>
      </c>
      <c r="Y9" s="701" t="s">
        <v>1336</v>
      </c>
      <c r="Z9" s="701"/>
      <c r="AA9" s="2"/>
      <c r="AB9" s="2"/>
      <c r="AC9" s="2"/>
      <c r="AD9" s="2"/>
      <c r="AE9" s="2"/>
      <c r="AF9" s="2"/>
      <c r="AG9" s="2"/>
      <c r="AH9" s="2"/>
      <c r="AI9" s="2"/>
      <c r="AJ9" s="2"/>
      <c r="AK9" s="2"/>
    </row>
    <row r="10" spans="2:37" ht="30" customHeight="1" thickBot="1" x14ac:dyDescent="0.3">
      <c r="N10" s="2"/>
      <c r="O10" s="6"/>
      <c r="P10" s="6"/>
      <c r="Q10" s="6"/>
      <c r="R10" s="1195" t="s">
        <v>1342</v>
      </c>
      <c r="S10" s="1196"/>
      <c r="T10" s="1197"/>
      <c r="U10" s="2"/>
      <c r="V10" s="2"/>
      <c r="W10" s="701" t="s">
        <v>1294</v>
      </c>
      <c r="X10" s="701" t="s">
        <v>1297</v>
      </c>
      <c r="Y10" s="701" t="s">
        <v>1337</v>
      </c>
      <c r="Z10" s="701"/>
      <c r="AA10" s="2"/>
      <c r="AB10" s="2"/>
      <c r="AC10" s="2"/>
      <c r="AD10" s="2"/>
      <c r="AE10" s="2"/>
      <c r="AF10" s="2"/>
      <c r="AG10" s="2"/>
      <c r="AH10" s="2"/>
      <c r="AI10" s="2"/>
      <c r="AJ10" s="2"/>
      <c r="AK10" s="2"/>
    </row>
    <row r="11" spans="2:37" ht="30" customHeight="1" x14ac:dyDescent="0.25">
      <c r="N11" s="2"/>
      <c r="O11" s="6"/>
      <c r="P11" s="6"/>
      <c r="Q11" s="6"/>
      <c r="R11" s="2"/>
      <c r="S11" s="2"/>
      <c r="T11" s="2"/>
      <c r="U11" s="2"/>
      <c r="V11" s="2"/>
      <c r="W11" s="701" t="s">
        <v>1298</v>
      </c>
      <c r="X11" s="701" t="s">
        <v>1299</v>
      </c>
      <c r="Y11" s="701" t="s">
        <v>1338</v>
      </c>
      <c r="Z11" s="701"/>
      <c r="AA11" s="2"/>
      <c r="AB11" s="2"/>
      <c r="AC11" s="2"/>
      <c r="AD11" s="2"/>
      <c r="AE11" s="2"/>
      <c r="AF11" s="2"/>
      <c r="AG11" s="2"/>
      <c r="AH11" s="2"/>
      <c r="AI11" s="2"/>
      <c r="AJ11" s="2"/>
      <c r="AK11" s="2"/>
    </row>
    <row r="12" spans="2:37" ht="30" customHeight="1" x14ac:dyDescent="0.25">
      <c r="N12" s="2"/>
      <c r="O12" s="6"/>
      <c r="P12" s="6"/>
      <c r="Q12" s="6"/>
      <c r="R12" s="2"/>
      <c r="S12" s="2"/>
      <c r="T12" s="2"/>
      <c r="U12" s="2"/>
      <c r="V12" s="2"/>
      <c r="W12" s="701" t="s">
        <v>1300</v>
      </c>
      <c r="X12" s="701" t="s">
        <v>1301</v>
      </c>
      <c r="Y12" s="701" t="s">
        <v>1339</v>
      </c>
      <c r="Z12" s="701"/>
      <c r="AA12" s="2"/>
      <c r="AB12" s="2"/>
      <c r="AC12" s="2"/>
      <c r="AD12" s="2"/>
      <c r="AE12" s="2"/>
      <c r="AF12" s="2"/>
      <c r="AG12" s="2"/>
      <c r="AH12" s="2"/>
      <c r="AI12" s="2"/>
      <c r="AJ12" s="2"/>
      <c r="AK12" s="2"/>
    </row>
    <row r="13" spans="2:37" x14ac:dyDescent="0.25">
      <c r="N13" s="2"/>
      <c r="O13" s="6"/>
      <c r="P13" s="6"/>
      <c r="Q13" s="6"/>
      <c r="R13" s="2"/>
      <c r="S13" s="2"/>
      <c r="T13" s="2"/>
      <c r="U13" s="2"/>
      <c r="V13" s="2"/>
      <c r="W13" s="701" t="s">
        <v>1302</v>
      </c>
      <c r="X13" s="701" t="s">
        <v>1303</v>
      </c>
      <c r="Y13" s="701" t="s">
        <v>1340</v>
      </c>
      <c r="Z13" s="701"/>
      <c r="AA13" s="2"/>
      <c r="AB13" s="2"/>
      <c r="AC13" s="2"/>
      <c r="AD13" s="2"/>
      <c r="AE13" s="2"/>
      <c r="AF13" s="2"/>
      <c r="AG13" s="2"/>
      <c r="AH13" s="2"/>
      <c r="AI13" s="2"/>
      <c r="AJ13" s="2"/>
      <c r="AK13" s="2"/>
    </row>
    <row r="14" spans="2:37" x14ac:dyDescent="0.25">
      <c r="N14" s="2"/>
      <c r="O14" s="6"/>
      <c r="P14" s="6"/>
      <c r="Q14" s="6"/>
      <c r="R14" s="2"/>
      <c r="S14" s="2"/>
      <c r="T14" s="2"/>
      <c r="U14" s="2"/>
      <c r="V14" s="2"/>
      <c r="W14" s="701" t="s">
        <v>1304</v>
      </c>
      <c r="X14" s="701" t="s">
        <v>1305</v>
      </c>
      <c r="Y14" s="701" t="s">
        <v>1341</v>
      </c>
      <c r="Z14" s="701"/>
      <c r="AA14" s="2"/>
      <c r="AB14" s="2"/>
      <c r="AC14" s="2"/>
      <c r="AD14" s="2"/>
      <c r="AE14" s="2"/>
      <c r="AF14" s="2"/>
      <c r="AG14" s="2"/>
      <c r="AH14" s="2"/>
      <c r="AI14" s="2"/>
      <c r="AJ14" s="2"/>
      <c r="AK14" s="2"/>
    </row>
    <row r="15" spans="2:37" x14ac:dyDescent="0.25">
      <c r="N15" s="2"/>
      <c r="O15" s="6"/>
      <c r="P15" s="6"/>
      <c r="Q15" s="6"/>
      <c r="R15" s="2"/>
      <c r="S15" s="2"/>
      <c r="T15" s="2"/>
      <c r="U15" s="2"/>
      <c r="V15" s="2"/>
      <c r="W15" s="701" t="s">
        <v>1306</v>
      </c>
      <c r="X15" s="701" t="s">
        <v>1307</v>
      </c>
      <c r="Y15" s="701"/>
      <c r="Z15" s="701"/>
      <c r="AA15" s="2"/>
      <c r="AB15" s="2"/>
      <c r="AC15" s="2"/>
      <c r="AD15" s="2"/>
      <c r="AE15" s="2"/>
      <c r="AF15" s="2"/>
      <c r="AG15" s="2"/>
      <c r="AH15" s="2"/>
      <c r="AI15" s="2"/>
      <c r="AJ15" s="2"/>
      <c r="AK15" s="2"/>
    </row>
    <row r="16" spans="2:37" x14ac:dyDescent="0.25">
      <c r="N16" s="2"/>
      <c r="O16" s="6"/>
      <c r="P16" s="6"/>
      <c r="Q16" s="6"/>
      <c r="R16" s="2"/>
      <c r="S16" s="2"/>
      <c r="T16" s="2"/>
      <c r="U16" s="2"/>
      <c r="V16" s="2"/>
      <c r="W16" s="701" t="s">
        <v>1308</v>
      </c>
      <c r="X16" s="701" t="s">
        <v>1309</v>
      </c>
      <c r="Y16" s="701"/>
      <c r="Z16" s="701"/>
      <c r="AA16" s="2"/>
      <c r="AB16" s="2"/>
      <c r="AC16" s="2"/>
      <c r="AD16" s="2"/>
      <c r="AE16" s="2"/>
      <c r="AF16" s="2"/>
      <c r="AG16" s="2"/>
      <c r="AH16" s="2"/>
      <c r="AI16" s="2"/>
      <c r="AJ16" s="2"/>
      <c r="AK16" s="2"/>
    </row>
    <row r="17" spans="14:37" x14ac:dyDescent="0.25">
      <c r="N17" s="2"/>
      <c r="O17" s="6"/>
      <c r="P17" s="6"/>
      <c r="Q17" s="6"/>
      <c r="R17" s="2"/>
      <c r="S17" s="2"/>
      <c r="T17" s="2"/>
      <c r="U17" s="2"/>
      <c r="V17" s="2"/>
      <c r="W17" s="701" t="s">
        <v>1310</v>
      </c>
      <c r="X17" s="701" t="s">
        <v>1311</v>
      </c>
      <c r="Y17" s="701"/>
      <c r="Z17" s="701"/>
      <c r="AA17" s="2"/>
      <c r="AB17" s="2"/>
      <c r="AC17" s="2"/>
      <c r="AD17" s="2"/>
      <c r="AE17" s="2"/>
      <c r="AF17" s="2"/>
      <c r="AG17" s="2"/>
      <c r="AH17" s="2"/>
      <c r="AI17" s="2"/>
      <c r="AJ17" s="2"/>
      <c r="AK17" s="2"/>
    </row>
    <row r="18" spans="14:37" x14ac:dyDescent="0.25">
      <c r="N18" s="2"/>
      <c r="O18" s="6"/>
      <c r="P18" s="6"/>
      <c r="Q18" s="6"/>
      <c r="R18" s="2"/>
      <c r="S18" s="2"/>
      <c r="T18" s="2"/>
      <c r="U18" s="2"/>
      <c r="V18" s="2"/>
      <c r="W18" s="701" t="s">
        <v>1312</v>
      </c>
      <c r="X18" s="701" t="s">
        <v>1313</v>
      </c>
      <c r="Y18" s="701"/>
      <c r="Z18" s="701"/>
      <c r="AA18" s="2"/>
      <c r="AB18" s="2"/>
      <c r="AC18" s="2"/>
      <c r="AD18" s="2"/>
      <c r="AE18" s="2"/>
      <c r="AF18" s="2"/>
      <c r="AG18" s="2"/>
      <c r="AH18" s="2"/>
      <c r="AI18" s="2"/>
      <c r="AJ18" s="2"/>
      <c r="AK18" s="2"/>
    </row>
    <row r="19" spans="14:37" x14ac:dyDescent="0.25">
      <c r="N19" s="2"/>
      <c r="O19" s="6"/>
      <c r="P19" s="6"/>
      <c r="Q19" s="6"/>
      <c r="R19" s="2"/>
      <c r="S19" s="2"/>
      <c r="T19" s="2"/>
      <c r="U19" s="2"/>
      <c r="V19" s="2"/>
      <c r="W19" s="701" t="s">
        <v>1314</v>
      </c>
      <c r="X19" s="701" t="s">
        <v>1315</v>
      </c>
      <c r="Y19" s="701"/>
      <c r="Z19" s="701"/>
      <c r="AA19" s="2"/>
      <c r="AB19" s="2"/>
      <c r="AC19" s="2"/>
      <c r="AD19" s="2"/>
      <c r="AE19" s="2"/>
      <c r="AF19" s="2"/>
      <c r="AG19" s="2"/>
      <c r="AH19" s="2"/>
      <c r="AI19" s="2"/>
      <c r="AJ19" s="2"/>
      <c r="AK19" s="2"/>
    </row>
    <row r="20" spans="14:37" x14ac:dyDescent="0.25">
      <c r="N20" s="2"/>
      <c r="O20" s="6"/>
      <c r="P20" s="6"/>
      <c r="Q20" s="6"/>
      <c r="R20" s="2"/>
      <c r="S20" s="2"/>
      <c r="T20" s="2"/>
      <c r="U20" s="2"/>
      <c r="V20" s="2"/>
      <c r="W20" s="701" t="s">
        <v>1316</v>
      </c>
      <c r="X20" s="701"/>
      <c r="Y20" s="701"/>
      <c r="Z20" s="701"/>
      <c r="AA20" s="2"/>
      <c r="AB20" s="2"/>
      <c r="AC20" s="2"/>
      <c r="AD20" s="2"/>
      <c r="AE20" s="2"/>
      <c r="AF20" s="2"/>
      <c r="AG20" s="2"/>
      <c r="AH20" s="2"/>
      <c r="AI20" s="2"/>
      <c r="AJ20" s="2"/>
      <c r="AK20" s="2"/>
    </row>
    <row r="21" spans="14:37" x14ac:dyDescent="0.25">
      <c r="N21" s="2"/>
      <c r="O21" s="6"/>
      <c r="P21" s="6"/>
      <c r="Q21" s="6"/>
      <c r="R21" s="2"/>
      <c r="S21" s="2"/>
      <c r="T21" s="2"/>
      <c r="U21" s="2"/>
      <c r="V21" s="2"/>
      <c r="W21" s="701" t="s">
        <v>1317</v>
      </c>
      <c r="X21" s="701"/>
      <c r="Y21" s="701"/>
      <c r="Z21" s="701"/>
      <c r="AA21" s="2"/>
      <c r="AB21" s="2"/>
      <c r="AC21" s="2"/>
      <c r="AD21" s="2"/>
      <c r="AE21" s="2"/>
      <c r="AF21" s="2"/>
      <c r="AG21" s="2"/>
      <c r="AH21" s="2"/>
      <c r="AI21" s="2"/>
      <c r="AJ21" s="2"/>
      <c r="AK21" s="2"/>
    </row>
    <row r="22" spans="14:37" x14ac:dyDescent="0.25">
      <c r="N22" s="2"/>
      <c r="O22" s="6"/>
      <c r="P22" s="6"/>
      <c r="Q22" s="6"/>
      <c r="R22" s="2"/>
      <c r="S22" s="2"/>
      <c r="T22" s="2"/>
      <c r="U22" s="2"/>
      <c r="V22" s="2"/>
      <c r="W22" s="701" t="s">
        <v>1318</v>
      </c>
      <c r="X22" s="701"/>
      <c r="Y22" s="701"/>
      <c r="Z22" s="701"/>
      <c r="AA22" s="2"/>
      <c r="AB22" s="2"/>
      <c r="AC22" s="2"/>
      <c r="AD22" s="2"/>
      <c r="AE22" s="2"/>
      <c r="AF22" s="2"/>
      <c r="AG22" s="2"/>
      <c r="AH22" s="2"/>
      <c r="AI22" s="2"/>
      <c r="AJ22" s="2"/>
      <c r="AK22" s="2"/>
    </row>
    <row r="23" spans="14:37" x14ac:dyDescent="0.25">
      <c r="N23" s="2"/>
      <c r="O23" s="6"/>
      <c r="P23" s="6"/>
      <c r="Q23" s="6"/>
      <c r="R23" s="2"/>
      <c r="S23" s="2"/>
      <c r="T23" s="2"/>
      <c r="U23" s="2"/>
      <c r="V23" s="2"/>
      <c r="W23" s="701" t="s">
        <v>1319</v>
      </c>
      <c r="X23" s="701"/>
      <c r="Y23" s="701"/>
      <c r="Z23" s="701"/>
      <c r="AA23" s="2"/>
      <c r="AB23" s="2"/>
      <c r="AC23" s="2"/>
      <c r="AD23" s="2"/>
      <c r="AE23" s="2"/>
      <c r="AF23" s="2"/>
      <c r="AG23" s="2"/>
      <c r="AH23" s="2"/>
      <c r="AI23" s="2"/>
      <c r="AJ23" s="2"/>
      <c r="AK23" s="2"/>
    </row>
    <row r="24" spans="14:37" x14ac:dyDescent="0.25">
      <c r="N24" s="2"/>
      <c r="O24" s="6"/>
      <c r="P24" s="6"/>
      <c r="Q24" s="6"/>
      <c r="R24" s="2"/>
      <c r="S24" s="2"/>
      <c r="T24" s="2"/>
      <c r="U24" s="2"/>
      <c r="V24" s="2"/>
      <c r="W24" s="701" t="s">
        <v>1320</v>
      </c>
      <c r="X24" s="701"/>
      <c r="Y24" s="701"/>
      <c r="Z24" s="701"/>
      <c r="AA24" s="2"/>
      <c r="AB24" s="2"/>
      <c r="AC24" s="2"/>
      <c r="AD24" s="2"/>
      <c r="AE24" s="2"/>
      <c r="AF24" s="2"/>
      <c r="AG24" s="2"/>
      <c r="AH24" s="2"/>
      <c r="AI24" s="2"/>
      <c r="AJ24" s="2"/>
      <c r="AK24" s="2"/>
    </row>
    <row r="25" spans="14:37" x14ac:dyDescent="0.25">
      <c r="N25" s="2"/>
      <c r="O25" s="6"/>
      <c r="P25" s="6"/>
      <c r="Q25" s="6"/>
      <c r="R25" s="2"/>
      <c r="S25" s="2"/>
      <c r="T25" s="2"/>
      <c r="U25" s="2"/>
      <c r="V25" s="2"/>
      <c r="W25" s="701" t="s">
        <v>1321</v>
      </c>
      <c r="X25" s="701"/>
      <c r="Y25" s="701"/>
      <c r="Z25" s="701"/>
      <c r="AA25" s="2"/>
      <c r="AB25" s="2"/>
      <c r="AC25" s="2"/>
      <c r="AD25" s="2"/>
      <c r="AE25" s="2"/>
      <c r="AF25" s="2"/>
      <c r="AG25" s="2"/>
      <c r="AH25" s="2"/>
      <c r="AI25" s="2"/>
      <c r="AJ25" s="2"/>
      <c r="AK25" s="2"/>
    </row>
    <row r="26" spans="14:37" x14ac:dyDescent="0.25">
      <c r="N26" s="2"/>
      <c r="O26" s="2"/>
      <c r="P26" s="2"/>
      <c r="Q26" s="2"/>
      <c r="R26" s="2"/>
      <c r="S26" s="2"/>
      <c r="T26" s="2"/>
      <c r="U26" s="2"/>
      <c r="V26" s="2"/>
      <c r="W26" s="701" t="s">
        <v>1322</v>
      </c>
      <c r="X26" s="701"/>
      <c r="Y26" s="701"/>
      <c r="Z26" s="701"/>
      <c r="AA26" s="2"/>
      <c r="AB26" s="2"/>
      <c r="AC26" s="2"/>
      <c r="AD26" s="2"/>
      <c r="AE26" s="2"/>
      <c r="AF26" s="2"/>
      <c r="AG26" s="2"/>
      <c r="AH26" s="2"/>
      <c r="AI26" s="2"/>
      <c r="AJ26" s="2"/>
      <c r="AK26" s="2"/>
    </row>
    <row r="27" spans="14:37" x14ac:dyDescent="0.25">
      <c r="N27" s="2"/>
      <c r="O27" s="2"/>
      <c r="P27" s="2"/>
      <c r="Q27" s="2"/>
      <c r="R27" s="2"/>
      <c r="S27" s="2"/>
      <c r="T27" s="2"/>
      <c r="U27" s="2"/>
      <c r="V27" s="2"/>
      <c r="W27" s="701" t="s">
        <v>1323</v>
      </c>
      <c r="X27" s="701"/>
      <c r="Y27" s="701"/>
      <c r="Z27" s="701"/>
      <c r="AA27" s="2"/>
      <c r="AB27" s="2"/>
      <c r="AC27" s="2"/>
      <c r="AD27" s="2"/>
      <c r="AE27" s="2"/>
      <c r="AF27" s="2"/>
      <c r="AG27" s="2"/>
      <c r="AH27" s="2"/>
      <c r="AI27" s="2"/>
      <c r="AJ27" s="2"/>
      <c r="AK27" s="2"/>
    </row>
    <row r="28" spans="14:37" x14ac:dyDescent="0.25">
      <c r="N28" s="2"/>
      <c r="O28" s="2"/>
      <c r="P28" s="2"/>
      <c r="Q28" s="2"/>
      <c r="R28" s="2"/>
      <c r="S28" s="2"/>
      <c r="T28" s="2"/>
      <c r="U28" s="2"/>
      <c r="V28" s="2"/>
      <c r="W28" s="701" t="s">
        <v>1324</v>
      </c>
      <c r="X28" s="701"/>
      <c r="Y28" s="701"/>
      <c r="Z28" s="701"/>
      <c r="AA28" s="2"/>
      <c r="AB28" s="2"/>
      <c r="AC28" s="2"/>
      <c r="AD28" s="2"/>
      <c r="AE28" s="2"/>
      <c r="AF28" s="2"/>
      <c r="AG28" s="2"/>
      <c r="AH28" s="2"/>
      <c r="AI28" s="2"/>
      <c r="AJ28" s="2"/>
      <c r="AK28" s="2"/>
    </row>
    <row r="29" spans="14:37" x14ac:dyDescent="0.25">
      <c r="N29" s="2"/>
      <c r="O29" s="2"/>
      <c r="P29" s="2"/>
      <c r="Q29" s="2"/>
      <c r="R29" s="2"/>
      <c r="S29" s="2"/>
      <c r="T29" s="2"/>
      <c r="U29" s="2"/>
      <c r="V29" s="2"/>
      <c r="W29" s="701" t="s">
        <v>1325</v>
      </c>
      <c r="X29" s="701"/>
      <c r="Y29" s="701"/>
      <c r="Z29" s="701"/>
      <c r="AA29" s="2"/>
      <c r="AB29" s="2"/>
      <c r="AC29" s="2"/>
      <c r="AD29" s="2"/>
      <c r="AE29" s="2"/>
      <c r="AF29" s="2"/>
      <c r="AG29" s="2"/>
      <c r="AH29" s="2"/>
      <c r="AI29" s="2"/>
      <c r="AJ29" s="2"/>
      <c r="AK29" s="2"/>
    </row>
    <row r="30" spans="14:37" x14ac:dyDescent="0.25">
      <c r="N30" s="2"/>
      <c r="O30" s="2"/>
      <c r="P30" s="2"/>
      <c r="Q30" s="2"/>
      <c r="R30" s="2"/>
      <c r="S30" s="2"/>
      <c r="T30" s="2"/>
      <c r="U30" s="2"/>
      <c r="V30" s="2"/>
      <c r="W30" s="701" t="s">
        <v>1326</v>
      </c>
      <c r="X30" s="701"/>
      <c r="Y30" s="701"/>
      <c r="Z30" s="701"/>
      <c r="AA30" s="2"/>
      <c r="AB30" s="2"/>
      <c r="AC30" s="2"/>
      <c r="AD30" s="2"/>
      <c r="AE30" s="2"/>
      <c r="AF30" s="2"/>
      <c r="AG30" s="2"/>
      <c r="AH30" s="2"/>
      <c r="AI30" s="2"/>
      <c r="AJ30" s="2"/>
      <c r="AK30" s="2"/>
    </row>
    <row r="31" spans="14:37" x14ac:dyDescent="0.25">
      <c r="N31" s="2"/>
      <c r="O31" s="2"/>
      <c r="P31" s="2"/>
      <c r="Q31" s="2"/>
      <c r="R31" s="2"/>
      <c r="S31" s="2"/>
      <c r="T31" s="2"/>
      <c r="U31" s="2"/>
      <c r="V31" s="2"/>
      <c r="W31" s="701" t="s">
        <v>1327</v>
      </c>
      <c r="X31" s="701"/>
      <c r="Y31" s="701"/>
      <c r="Z31" s="701"/>
      <c r="AA31" s="2"/>
      <c r="AB31" s="2"/>
      <c r="AC31" s="2"/>
      <c r="AD31" s="2"/>
      <c r="AE31" s="2"/>
      <c r="AF31" s="2"/>
      <c r="AG31" s="2"/>
      <c r="AH31" s="2"/>
      <c r="AI31" s="2"/>
      <c r="AJ31" s="2"/>
      <c r="AK31" s="2"/>
    </row>
    <row r="32" spans="14:37" x14ac:dyDescent="0.25">
      <c r="N32" s="2"/>
      <c r="O32" s="2"/>
      <c r="P32" s="2"/>
      <c r="Q32" s="2"/>
      <c r="R32" s="2"/>
      <c r="S32" s="2"/>
      <c r="T32" s="2"/>
      <c r="U32" s="2"/>
      <c r="V32" s="2"/>
      <c r="W32" s="701" t="s">
        <v>1328</v>
      </c>
      <c r="X32" s="701"/>
      <c r="Y32" s="701"/>
      <c r="Z32" s="701"/>
      <c r="AA32" s="2"/>
      <c r="AB32" s="2"/>
      <c r="AC32" s="2"/>
      <c r="AD32" s="2"/>
      <c r="AE32" s="2"/>
      <c r="AF32" s="2"/>
      <c r="AG32" s="2"/>
      <c r="AH32" s="2"/>
      <c r="AI32" s="2"/>
      <c r="AJ32" s="2"/>
      <c r="AK32" s="2"/>
    </row>
    <row r="33" spans="14:37" x14ac:dyDescent="0.25">
      <c r="N33" s="2"/>
      <c r="O33" s="2"/>
      <c r="P33" s="2"/>
      <c r="Q33" s="2"/>
      <c r="R33" s="2"/>
      <c r="S33" s="2"/>
      <c r="T33" s="2"/>
      <c r="U33" s="2"/>
      <c r="V33" s="2"/>
      <c r="W33" s="701" t="s">
        <v>1329</v>
      </c>
      <c r="X33" s="701"/>
      <c r="Y33" s="701"/>
      <c r="Z33" s="701"/>
      <c r="AA33" s="2"/>
      <c r="AB33" s="2"/>
      <c r="AC33" s="2"/>
      <c r="AD33" s="2"/>
      <c r="AE33" s="2"/>
      <c r="AF33" s="2"/>
      <c r="AG33" s="2"/>
      <c r="AH33" s="2"/>
      <c r="AI33" s="2"/>
      <c r="AJ33" s="2"/>
      <c r="AK33" s="2"/>
    </row>
    <row r="34" spans="14:37" x14ac:dyDescent="0.25">
      <c r="N34" s="2"/>
      <c r="O34" s="2"/>
      <c r="P34" s="2"/>
      <c r="Q34" s="2"/>
      <c r="R34" s="2"/>
      <c r="S34" s="2"/>
      <c r="T34" s="2"/>
      <c r="U34" s="2"/>
      <c r="V34" s="2"/>
      <c r="W34" s="701" t="s">
        <v>1330</v>
      </c>
      <c r="X34" s="701"/>
      <c r="Y34" s="701"/>
      <c r="Z34" s="701"/>
      <c r="AA34" s="2"/>
      <c r="AB34" s="2"/>
      <c r="AC34" s="2"/>
      <c r="AD34" s="2"/>
      <c r="AE34" s="2"/>
      <c r="AF34" s="2"/>
      <c r="AG34" s="2"/>
      <c r="AH34" s="2"/>
      <c r="AI34" s="2"/>
      <c r="AJ34" s="2"/>
      <c r="AK34" s="2"/>
    </row>
    <row r="35" spans="14:37" x14ac:dyDescent="0.25">
      <c r="N35" s="2"/>
      <c r="O35" s="2"/>
      <c r="P35" s="2"/>
      <c r="Q35" s="2"/>
      <c r="R35" s="2"/>
      <c r="S35" s="2"/>
      <c r="T35" s="2"/>
      <c r="U35" s="2"/>
      <c r="V35" s="2"/>
      <c r="W35" s="701" t="s">
        <v>1331</v>
      </c>
      <c r="X35" s="701"/>
      <c r="Y35" s="701"/>
      <c r="Z35" s="701"/>
      <c r="AA35" s="2"/>
      <c r="AB35" s="2"/>
      <c r="AC35" s="2"/>
      <c r="AD35" s="2"/>
      <c r="AE35" s="2"/>
      <c r="AF35" s="2"/>
      <c r="AG35" s="2"/>
      <c r="AH35" s="2"/>
      <c r="AI35" s="2"/>
      <c r="AJ35" s="2"/>
      <c r="AK35" s="2"/>
    </row>
    <row r="36" spans="14:37" x14ac:dyDescent="0.25">
      <c r="N36" s="2"/>
      <c r="O36" s="2"/>
      <c r="P36" s="2"/>
      <c r="Q36" s="2"/>
      <c r="R36" s="2"/>
      <c r="S36" s="2"/>
      <c r="T36" s="2"/>
      <c r="U36" s="2"/>
      <c r="V36" s="2"/>
      <c r="W36" s="701" t="s">
        <v>1332</v>
      </c>
      <c r="X36" s="701"/>
      <c r="Y36" s="701"/>
      <c r="Z36" s="701"/>
      <c r="AA36" s="2"/>
      <c r="AB36" s="2"/>
      <c r="AC36" s="2"/>
      <c r="AD36" s="2"/>
      <c r="AE36" s="2"/>
      <c r="AF36" s="2"/>
      <c r="AG36" s="2"/>
      <c r="AH36" s="2"/>
      <c r="AI36" s="2"/>
      <c r="AJ36" s="2"/>
      <c r="AK36" s="2"/>
    </row>
    <row r="37" spans="14:37" x14ac:dyDescent="0.25">
      <c r="N37" s="2"/>
      <c r="O37" s="2"/>
      <c r="P37" s="2"/>
      <c r="Q37" s="2"/>
      <c r="R37" s="2"/>
      <c r="S37" s="2"/>
      <c r="T37" s="2"/>
      <c r="U37" s="2"/>
      <c r="V37" s="2"/>
      <c r="W37" s="701" t="s">
        <v>1333</v>
      </c>
      <c r="X37" s="701"/>
      <c r="Y37" s="701"/>
      <c r="Z37" s="701"/>
      <c r="AA37" s="2"/>
      <c r="AB37" s="2"/>
      <c r="AC37" s="2"/>
      <c r="AD37" s="2"/>
      <c r="AE37" s="2"/>
      <c r="AF37" s="2"/>
      <c r="AG37" s="2"/>
      <c r="AH37" s="2"/>
      <c r="AI37" s="2"/>
      <c r="AJ37" s="2"/>
      <c r="AK37" s="2"/>
    </row>
    <row r="38" spans="14:37" x14ac:dyDescent="0.25">
      <c r="N38" s="2"/>
      <c r="O38" s="2"/>
      <c r="P38" s="2"/>
      <c r="Q38" s="2"/>
      <c r="R38" s="2"/>
      <c r="S38" s="2"/>
      <c r="T38" s="2"/>
      <c r="U38" s="2"/>
      <c r="V38" s="2"/>
      <c r="W38" s="701" t="s">
        <v>1334</v>
      </c>
      <c r="X38" s="701"/>
      <c r="Y38" s="701"/>
      <c r="Z38" s="701"/>
      <c r="AA38" s="2"/>
      <c r="AB38" s="2"/>
      <c r="AC38" s="2"/>
      <c r="AD38" s="2"/>
      <c r="AE38" s="2"/>
      <c r="AF38" s="2"/>
      <c r="AG38" s="2"/>
      <c r="AH38" s="2"/>
      <c r="AI38" s="2"/>
      <c r="AJ38" s="2"/>
      <c r="AK38" s="2"/>
    </row>
    <row r="39" spans="14:37" x14ac:dyDescent="0.25">
      <c r="N39" s="2"/>
      <c r="O39" s="2"/>
      <c r="P39" s="2"/>
      <c r="Q39" s="2"/>
      <c r="R39" s="2"/>
      <c r="S39" s="2"/>
      <c r="T39" s="2"/>
      <c r="U39" s="2"/>
      <c r="V39" s="2"/>
      <c r="W39" s="2"/>
      <c r="X39" s="2"/>
      <c r="Y39" s="2"/>
      <c r="Z39" s="2"/>
      <c r="AA39" s="2"/>
      <c r="AB39" s="2"/>
      <c r="AC39" s="2"/>
      <c r="AD39" s="2"/>
      <c r="AE39" s="2"/>
      <c r="AF39" s="2"/>
      <c r="AG39" s="2"/>
      <c r="AH39" s="2"/>
      <c r="AI39" s="2"/>
      <c r="AJ39" s="2"/>
      <c r="AK39" s="2"/>
    </row>
    <row r="40" spans="14:37" x14ac:dyDescent="0.25">
      <c r="N40" s="2"/>
      <c r="O40" s="2"/>
      <c r="P40" s="2"/>
      <c r="Q40" s="2"/>
      <c r="R40" s="2"/>
      <c r="S40" s="2"/>
      <c r="T40" s="2"/>
      <c r="U40" s="2"/>
      <c r="V40" s="2"/>
      <c r="W40" s="2"/>
      <c r="X40" s="2"/>
      <c r="Y40" s="2"/>
      <c r="Z40" s="2"/>
      <c r="AA40" s="2"/>
      <c r="AB40" s="2"/>
      <c r="AC40" s="2"/>
      <c r="AD40" s="2"/>
      <c r="AE40" s="2"/>
      <c r="AF40" s="2"/>
      <c r="AG40" s="2"/>
      <c r="AH40" s="2"/>
      <c r="AI40" s="2"/>
      <c r="AJ40" s="2"/>
      <c r="AK40" s="2"/>
    </row>
    <row r="41" spans="14:37" x14ac:dyDescent="0.25">
      <c r="N41" s="2"/>
      <c r="O41" s="2"/>
      <c r="P41" s="2"/>
      <c r="Q41" s="2"/>
      <c r="R41" s="2"/>
      <c r="S41" s="2"/>
      <c r="T41" s="2"/>
      <c r="U41" s="2"/>
      <c r="V41" s="2"/>
      <c r="W41" s="2"/>
      <c r="X41" s="2"/>
      <c r="Y41" s="2"/>
      <c r="Z41" s="2"/>
      <c r="AA41" s="2"/>
      <c r="AB41" s="2"/>
      <c r="AC41" s="2"/>
      <c r="AD41" s="2"/>
      <c r="AE41" s="2"/>
      <c r="AF41" s="2"/>
      <c r="AG41" s="2"/>
      <c r="AH41" s="2"/>
      <c r="AI41" s="2"/>
      <c r="AJ41" s="2"/>
      <c r="AK41" s="2"/>
    </row>
    <row r="42" spans="14:37" x14ac:dyDescent="0.25">
      <c r="N42" s="2"/>
      <c r="O42" s="2"/>
      <c r="P42" s="2"/>
      <c r="Q42" s="2"/>
      <c r="R42" s="2"/>
      <c r="S42" s="2"/>
      <c r="T42" s="2"/>
      <c r="U42" s="2"/>
      <c r="V42" s="2"/>
      <c r="W42" s="2"/>
      <c r="X42" s="2"/>
      <c r="Y42" s="2"/>
      <c r="Z42" s="2"/>
      <c r="AA42" s="2"/>
      <c r="AB42" s="2"/>
      <c r="AC42" s="2"/>
      <c r="AD42" s="2"/>
      <c r="AE42" s="2"/>
      <c r="AF42" s="2"/>
      <c r="AG42" s="2"/>
      <c r="AH42" s="2"/>
      <c r="AI42" s="2"/>
      <c r="AJ42" s="2"/>
      <c r="AK42" s="2"/>
    </row>
    <row r="43" spans="14:37" x14ac:dyDescent="0.25">
      <c r="N43" s="2"/>
      <c r="O43" s="2"/>
      <c r="P43" s="2"/>
      <c r="Q43" s="2"/>
      <c r="R43" s="2"/>
      <c r="S43" s="2"/>
      <c r="T43" s="2"/>
      <c r="U43" s="2"/>
      <c r="V43" s="2"/>
      <c r="W43" s="2"/>
      <c r="X43" s="2"/>
      <c r="Y43" s="2"/>
      <c r="Z43" s="2"/>
      <c r="AA43" s="2"/>
      <c r="AB43" s="2"/>
      <c r="AC43" s="2"/>
      <c r="AD43" s="2"/>
      <c r="AE43" s="2"/>
      <c r="AF43" s="2"/>
      <c r="AG43" s="2"/>
      <c r="AH43" s="2"/>
      <c r="AI43" s="2"/>
      <c r="AJ43" s="2"/>
      <c r="AK43" s="2"/>
    </row>
    <row r="44" spans="14:37" x14ac:dyDescent="0.25">
      <c r="N44" s="2"/>
      <c r="O44" s="2"/>
      <c r="P44" s="2"/>
      <c r="Q44" s="2"/>
      <c r="R44" s="2"/>
      <c r="S44" s="2"/>
      <c r="T44" s="2"/>
      <c r="U44" s="2"/>
      <c r="V44" s="2"/>
      <c r="W44" s="2"/>
      <c r="X44" s="2"/>
      <c r="Y44" s="2"/>
      <c r="Z44" s="2"/>
      <c r="AA44" s="2"/>
      <c r="AB44" s="2"/>
      <c r="AC44" s="2"/>
      <c r="AD44" s="2"/>
      <c r="AE44" s="2"/>
      <c r="AF44" s="2"/>
      <c r="AG44" s="2"/>
      <c r="AH44" s="2"/>
      <c r="AI44" s="2"/>
      <c r="AJ44" s="2"/>
      <c r="AK44" s="2"/>
    </row>
    <row r="45" spans="14:37" x14ac:dyDescent="0.25">
      <c r="N45" s="2"/>
      <c r="O45" s="2"/>
      <c r="P45" s="2"/>
      <c r="Q45" s="2"/>
      <c r="R45" s="2"/>
      <c r="S45" s="2"/>
      <c r="T45" s="2"/>
      <c r="U45" s="2"/>
      <c r="V45" s="2"/>
      <c r="W45" s="2"/>
      <c r="X45" s="2"/>
      <c r="Y45" s="2"/>
      <c r="Z45" s="2"/>
      <c r="AA45" s="2"/>
      <c r="AB45" s="2"/>
      <c r="AC45" s="2"/>
      <c r="AD45" s="2"/>
      <c r="AE45" s="2"/>
      <c r="AF45" s="2"/>
      <c r="AG45" s="2"/>
      <c r="AH45" s="2"/>
      <c r="AI45" s="2"/>
      <c r="AJ45" s="2"/>
      <c r="AK45" s="2"/>
    </row>
    <row r="46" spans="14:37" x14ac:dyDescent="0.25">
      <c r="N46" s="2"/>
      <c r="O46" s="2"/>
      <c r="P46" s="2"/>
      <c r="Q46" s="2"/>
      <c r="R46" s="2"/>
      <c r="S46" s="2"/>
      <c r="T46" s="2"/>
      <c r="U46" s="2"/>
      <c r="V46" s="2"/>
      <c r="W46" s="2"/>
      <c r="X46" s="2"/>
      <c r="Y46" s="2"/>
      <c r="Z46" s="2"/>
      <c r="AA46" s="2"/>
      <c r="AB46" s="2"/>
      <c r="AC46" s="2"/>
      <c r="AD46" s="2"/>
      <c r="AE46" s="2"/>
      <c r="AF46" s="2"/>
      <c r="AG46" s="2"/>
      <c r="AH46" s="2"/>
      <c r="AI46" s="2"/>
      <c r="AJ46" s="2"/>
      <c r="AK46" s="2"/>
    </row>
    <row r="47" spans="14:37" x14ac:dyDescent="0.25">
      <c r="N47" s="2"/>
      <c r="O47" s="2"/>
      <c r="P47" s="2"/>
      <c r="Q47" s="2"/>
      <c r="R47" s="2"/>
      <c r="S47" s="2"/>
      <c r="T47" s="2"/>
      <c r="U47" s="2"/>
      <c r="V47" s="2"/>
      <c r="W47" s="2"/>
      <c r="X47" s="2"/>
      <c r="Y47" s="2"/>
      <c r="Z47" s="2"/>
      <c r="AA47" s="2"/>
      <c r="AB47" s="2"/>
      <c r="AC47" s="2"/>
      <c r="AD47" s="2"/>
      <c r="AE47" s="2"/>
      <c r="AF47" s="2"/>
      <c r="AG47" s="2"/>
      <c r="AH47" s="2"/>
      <c r="AI47" s="2"/>
      <c r="AJ47" s="2"/>
      <c r="AK47" s="2"/>
    </row>
    <row r="48" spans="14:37" x14ac:dyDescent="0.25">
      <c r="N48" s="2"/>
      <c r="O48" s="2"/>
      <c r="P48" s="2"/>
      <c r="Q48" s="2"/>
      <c r="R48" s="2"/>
      <c r="S48" s="2"/>
      <c r="T48" s="2"/>
      <c r="U48" s="2"/>
      <c r="V48" s="2"/>
      <c r="W48" s="2"/>
      <c r="X48" s="2"/>
      <c r="Y48" s="2"/>
      <c r="Z48" s="2"/>
      <c r="AA48" s="2"/>
      <c r="AB48" s="2"/>
      <c r="AC48" s="2"/>
      <c r="AD48" s="2"/>
      <c r="AE48" s="2"/>
      <c r="AF48" s="2"/>
      <c r="AG48" s="2"/>
      <c r="AH48" s="2"/>
      <c r="AI48" s="2"/>
      <c r="AJ48" s="2"/>
      <c r="AK48" s="2"/>
    </row>
    <row r="49" spans="14:37" x14ac:dyDescent="0.25">
      <c r="N49" s="2"/>
      <c r="O49" s="2"/>
      <c r="P49" s="2"/>
      <c r="Q49" s="2"/>
      <c r="R49" s="2"/>
      <c r="S49" s="2"/>
      <c r="T49" s="2"/>
      <c r="U49" s="2"/>
      <c r="V49" s="2"/>
      <c r="W49" s="2"/>
      <c r="X49" s="2"/>
      <c r="Y49" s="2"/>
      <c r="Z49" s="2"/>
      <c r="AA49" s="2"/>
      <c r="AB49" s="2"/>
      <c r="AC49" s="2"/>
      <c r="AD49" s="2"/>
      <c r="AE49" s="2"/>
      <c r="AF49" s="2"/>
      <c r="AG49" s="2"/>
      <c r="AH49" s="2"/>
      <c r="AI49" s="2"/>
      <c r="AJ49" s="2"/>
      <c r="AK49" s="2"/>
    </row>
    <row r="50" spans="14:37" x14ac:dyDescent="0.25">
      <c r="N50" s="2"/>
      <c r="O50" s="2"/>
      <c r="P50" s="2"/>
      <c r="Q50" s="2"/>
      <c r="R50" s="2"/>
      <c r="S50" s="2"/>
      <c r="T50" s="2"/>
      <c r="U50" s="2"/>
      <c r="V50" s="2"/>
      <c r="W50" s="2"/>
      <c r="X50" s="2"/>
      <c r="Y50" s="2"/>
      <c r="Z50" s="2"/>
      <c r="AA50" s="2"/>
      <c r="AB50" s="2"/>
      <c r="AC50" s="2"/>
      <c r="AD50" s="2"/>
      <c r="AE50" s="2"/>
      <c r="AF50" s="2"/>
      <c r="AG50" s="2"/>
      <c r="AH50" s="2"/>
      <c r="AI50" s="2"/>
      <c r="AJ50" s="2"/>
      <c r="AK50" s="2"/>
    </row>
  </sheetData>
  <sheetProtection sheet="1" objects="1" scenarios="1"/>
  <mergeCells count="24">
    <mergeCell ref="R10:T10"/>
    <mergeCell ref="R9:T9"/>
    <mergeCell ref="R8:T8"/>
    <mergeCell ref="J9:K9"/>
    <mergeCell ref="L9:N9"/>
    <mergeCell ref="O9:Q9"/>
    <mergeCell ref="J7:K7"/>
    <mergeCell ref="L7:N7"/>
    <mergeCell ref="O7:Q7"/>
    <mergeCell ref="J8:K8"/>
    <mergeCell ref="L8:N8"/>
    <mergeCell ref="O8:Q8"/>
    <mergeCell ref="J5:K5"/>
    <mergeCell ref="L5:N5"/>
    <mergeCell ref="O5:Q5"/>
    <mergeCell ref="R5:T5"/>
    <mergeCell ref="J6:K6"/>
    <mergeCell ref="L6:N6"/>
    <mergeCell ref="R6:T6"/>
    <mergeCell ref="B1:T1"/>
    <mergeCell ref="B2:T2"/>
    <mergeCell ref="J4:K4"/>
    <mergeCell ref="L4:N4"/>
    <mergeCell ref="R4:T4"/>
  </mergeCells>
  <dataValidations count="5">
    <dataValidation type="list" allowBlank="1" showInputMessage="1" showErrorMessage="1" promptTitle="Select Region" prompt="Please select Region" sqref="R4:T4" xr:uid="{00000000-0002-0000-0000-000000000000}">
      <formula1>UNICEF_Regions</formula1>
    </dataValidation>
    <dataValidation type="list" allowBlank="1" showInputMessage="1" showErrorMessage="1" promptTitle="Select country" prompt="Please select Country name" sqref="R6:T6" xr:uid="{00000000-0002-0000-0000-000001000000}">
      <formula1>INDIRECT($R$4)</formula1>
    </dataValidation>
    <dataValidation type="list" allowBlank="1" showInputMessage="1" showErrorMessage="1" sqref="R8:T8" xr:uid="{00000000-0002-0000-0000-000002000000}">
      <formula1>$Y$7:$Y$14</formula1>
    </dataValidation>
    <dataValidation type="list" allowBlank="1" showInputMessage="1" showErrorMessage="1" sqref="R9:T9" xr:uid="{00000000-0002-0000-0000-000003000000}">
      <formula1>$X$7:$X$19</formula1>
    </dataValidation>
    <dataValidation type="list" allowBlank="1" showInputMessage="1" showErrorMessage="1" sqref="R10:T10" xr:uid="{00000000-0002-0000-0000-000004000000}">
      <formula1>$W$7:$W$38</formula1>
    </dataValidation>
  </dataValidations>
  <pageMargins left="0.25" right="0.25" top="0.75" bottom="0.75" header="0.3" footer="0.3"/>
  <pageSetup paperSize="5" scale="9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'C:\Users\toyewale\Documents\Country Assessment\Final Tools\[All In Country Assessment TOOL5.xlsx]Countries &amp; Programs covered'!#REF!</xm:f>
          </x14:formula1>
          <xm:sqref>L8:N8 L4:N5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B2:BU42"/>
  <sheetViews>
    <sheetView showGridLines="0" showRowColHeaders="0" topLeftCell="A31" zoomScaleNormal="100" workbookViewId="0">
      <pane xSplit="4" topLeftCell="E1" activePane="topRight" state="frozen"/>
      <selection pane="topRight" activeCell="M14" sqref="M14:Q14"/>
    </sheetView>
  </sheetViews>
  <sheetFormatPr defaultRowHeight="12.75" x14ac:dyDescent="0.25"/>
  <cols>
    <col min="1" max="1" width="2.5" style="32" customWidth="1"/>
    <col min="2" max="2" width="18.5" style="32" customWidth="1"/>
    <col min="3" max="3" width="13.25" style="32" bestFit="1" customWidth="1"/>
    <col min="4" max="4" width="25.5" style="32" hidden="1" customWidth="1"/>
    <col min="5" max="5" width="15.875" style="32" hidden="1" customWidth="1"/>
    <col min="6" max="6" width="13.5" style="32" customWidth="1"/>
    <col min="7" max="7" width="2.875" style="455" bestFit="1" customWidth="1"/>
    <col min="8" max="8" width="7.125" style="455" bestFit="1" customWidth="1"/>
    <col min="9" max="10" width="4.5" style="455" bestFit="1" customWidth="1"/>
    <col min="11" max="11" width="2.625" style="455" bestFit="1" customWidth="1"/>
    <col min="12" max="12" width="8.125" style="456" hidden="1" customWidth="1"/>
    <col min="13" max="13" width="2.625" style="455" bestFit="1" customWidth="1"/>
    <col min="14" max="19" width="4.5" style="455" bestFit="1" customWidth="1"/>
    <col min="20" max="21" width="5" style="455" bestFit="1" customWidth="1"/>
    <col min="22" max="22" width="2.875" style="455" bestFit="1" customWidth="1"/>
    <col min="23" max="23" width="0.75" style="551" hidden="1" customWidth="1"/>
    <col min="24" max="24" width="8.5" style="32" hidden="1" customWidth="1"/>
    <col min="25" max="26" width="0" style="32" hidden="1" customWidth="1"/>
    <col min="27" max="27" width="11" style="32" hidden="1" customWidth="1"/>
    <col min="28" max="73" width="0" style="32" hidden="1" customWidth="1"/>
    <col min="74" max="16384" width="9" style="32"/>
  </cols>
  <sheetData>
    <row r="2" spans="2:73" x14ac:dyDescent="0.25">
      <c r="C2" s="285"/>
      <c r="D2" s="285"/>
      <c r="E2" s="285"/>
      <c r="F2" s="285"/>
      <c r="G2" s="285"/>
      <c r="H2" s="285"/>
      <c r="I2" s="285"/>
      <c r="J2" s="285"/>
      <c r="K2" s="285"/>
      <c r="L2" s="285"/>
      <c r="M2" s="285"/>
      <c r="N2" s="285"/>
      <c r="O2" s="285"/>
      <c r="P2" s="285"/>
      <c r="Q2" s="285"/>
      <c r="R2" s="285"/>
      <c r="S2" s="285"/>
      <c r="T2" s="285"/>
      <c r="U2" s="285"/>
      <c r="V2" s="285"/>
      <c r="W2" s="552"/>
      <c r="X2" s="285"/>
      <c r="Y2" s="285"/>
      <c r="Z2" s="285"/>
    </row>
    <row r="4" spans="2:73" ht="20.25" x14ac:dyDescent="0.25">
      <c r="B4" s="1422" t="str">
        <f>Interventions!E4</f>
        <v>Bangladesh</v>
      </c>
      <c r="C4" s="1423"/>
      <c r="D4" s="1424"/>
      <c r="E4" s="1424"/>
      <c r="F4" s="1424"/>
      <c r="G4" s="1387" t="s">
        <v>1192</v>
      </c>
      <c r="H4" s="1414"/>
      <c r="I4" s="1414"/>
      <c r="J4" s="1414"/>
      <c r="K4" s="1414"/>
      <c r="L4" s="1414"/>
      <c r="M4" s="1414"/>
      <c r="N4" s="1414"/>
      <c r="O4" s="1414"/>
      <c r="P4" s="1414"/>
      <c r="Q4" s="1414"/>
      <c r="R4" s="1414"/>
      <c r="S4" s="1414"/>
      <c r="T4" s="1414"/>
      <c r="U4" s="1414"/>
      <c r="V4" s="1415"/>
      <c r="W4" s="539"/>
      <c r="X4" s="1302" t="s">
        <v>1193</v>
      </c>
      <c r="Y4" s="1303"/>
      <c r="Z4" s="1303"/>
      <c r="AA4" s="1303"/>
      <c r="AB4" s="1303"/>
      <c r="AC4" s="1303"/>
      <c r="AD4" s="1303"/>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2"/>
    </row>
    <row r="5" spans="2:73" s="457" customFormat="1" ht="48" customHeight="1" x14ac:dyDescent="0.25">
      <c r="B5" s="1416" t="s">
        <v>745</v>
      </c>
      <c r="C5" s="1418" t="s">
        <v>748</v>
      </c>
      <c r="D5" s="1418" t="s">
        <v>721</v>
      </c>
      <c r="E5" s="1420" t="s">
        <v>1217</v>
      </c>
      <c r="F5" s="1301" t="str">
        <f>Interventions!M5</f>
        <v>PROGRAMME GAP</v>
      </c>
      <c r="G5" s="1408" t="s">
        <v>1195</v>
      </c>
      <c r="H5" s="1409"/>
      <c r="I5" s="1409"/>
      <c r="J5" s="1409"/>
      <c r="K5" s="1410"/>
      <c r="L5" s="490" t="s">
        <v>1196</v>
      </c>
      <c r="M5" s="1411" t="s">
        <v>1197</v>
      </c>
      <c r="N5" s="1412"/>
      <c r="O5" s="1412"/>
      <c r="P5" s="1412"/>
      <c r="Q5" s="1413"/>
      <c r="R5" s="1411" t="s">
        <v>1198</v>
      </c>
      <c r="S5" s="1412"/>
      <c r="T5" s="1412"/>
      <c r="U5" s="1412"/>
      <c r="V5" s="1413"/>
      <c r="W5" s="540" t="s">
        <v>724</v>
      </c>
      <c r="X5" s="485" t="str">
        <f>'Demo&amp;Epid2'!G4</f>
        <v>Area1</v>
      </c>
      <c r="Y5" s="486" t="str">
        <f>'Demo&amp;Epid2'!H4</f>
        <v>Area2</v>
      </c>
      <c r="Z5" s="486" t="str">
        <f>'Demo&amp;Epid2'!I4</f>
        <v>Area3</v>
      </c>
      <c r="AA5" s="486" t="str">
        <f>'Demo&amp;Epid2'!J4</f>
        <v>Area4</v>
      </c>
      <c r="AB5" s="486" t="str">
        <f>'Demo&amp;Epid2'!K4</f>
        <v>Area5</v>
      </c>
      <c r="AC5" s="486" t="str">
        <f>'Demo&amp;Epid2'!L4</f>
        <v>Area6</v>
      </c>
      <c r="AD5" s="486" t="str">
        <f>'Demo&amp;Epid2'!M4</f>
        <v>Area7</v>
      </c>
      <c r="AE5" s="486" t="str">
        <f>'Demo&amp;Epid2'!N4</f>
        <v>Area8</v>
      </c>
      <c r="AF5" s="486" t="str">
        <f>'Demo&amp;Epid2'!O4</f>
        <v>Area9</v>
      </c>
      <c r="AG5" s="486" t="str">
        <f>'Demo&amp;Epid2'!P4</f>
        <v>Area10</v>
      </c>
      <c r="AH5" s="486" t="str">
        <f>'Demo&amp;Epid2'!Q4</f>
        <v>Area11</v>
      </c>
      <c r="AI5" s="486" t="str">
        <f>'Demo&amp;Epid2'!R4</f>
        <v>Area12</v>
      </c>
      <c r="AJ5" s="486" t="str">
        <f>'Demo&amp;Epid2'!S4</f>
        <v>Area13</v>
      </c>
      <c r="AK5" s="486" t="str">
        <f>'Demo&amp;Epid2'!T4</f>
        <v>Area14</v>
      </c>
      <c r="AL5" s="486" t="str">
        <f>'Demo&amp;Epid2'!U4</f>
        <v>Area15</v>
      </c>
      <c r="AM5" s="486" t="str">
        <f>'Demo&amp;Epid2'!V4</f>
        <v>Area16</v>
      </c>
      <c r="AN5" s="486" t="str">
        <f>'Demo&amp;Epid2'!W4</f>
        <v>Area17</v>
      </c>
      <c r="AO5" s="486" t="str">
        <f>'Demo&amp;Epid2'!X4</f>
        <v>Area18</v>
      </c>
      <c r="AP5" s="486" t="str">
        <f>'Demo&amp;Epid2'!Y4</f>
        <v>Area19</v>
      </c>
      <c r="AQ5" s="486" t="str">
        <f>'Demo&amp;Epid2'!Z4</f>
        <v>Area20</v>
      </c>
      <c r="AR5" s="486" t="str">
        <f>'Demo&amp;Epid2'!AA4</f>
        <v>Area21</v>
      </c>
      <c r="AS5" s="486" t="str">
        <f>'Demo&amp;Epid2'!AB4</f>
        <v>Area22</v>
      </c>
      <c r="AT5" s="486" t="str">
        <f>'Demo&amp;Epid2'!AC4</f>
        <v>Area23</v>
      </c>
      <c r="AU5" s="486" t="str">
        <f>'Demo&amp;Epid2'!AD4</f>
        <v>Area24</v>
      </c>
      <c r="AV5" s="486" t="str">
        <f>'Demo&amp;Epid2'!AE4</f>
        <v>Area25</v>
      </c>
      <c r="AW5" s="486" t="str">
        <f>'Demo&amp;Epid2'!AF4</f>
        <v>Area26</v>
      </c>
      <c r="AX5" s="486" t="str">
        <f>'Demo&amp;Epid2'!AG4</f>
        <v>Area27</v>
      </c>
      <c r="AY5" s="486" t="str">
        <f>'Demo&amp;Epid2'!AH4</f>
        <v>Area28</v>
      </c>
      <c r="AZ5" s="486" t="str">
        <f>'Demo&amp;Epid2'!AI4</f>
        <v>Area29</v>
      </c>
      <c r="BA5" s="486" t="str">
        <f>'Demo&amp;Epid2'!AJ4</f>
        <v>Area30</v>
      </c>
      <c r="BB5" s="486" t="str">
        <f>'Demo&amp;Epid2'!AK4</f>
        <v>Area31</v>
      </c>
      <c r="BC5" s="486" t="str">
        <f>'Demo&amp;Epid2'!AL4</f>
        <v>Area32</v>
      </c>
      <c r="BD5" s="486" t="str">
        <f>'Demo&amp;Epid2'!AM4</f>
        <v>Area33</v>
      </c>
      <c r="BE5" s="486" t="str">
        <f>'Demo&amp;Epid2'!AN4</f>
        <v>Area34</v>
      </c>
      <c r="BF5" s="486" t="str">
        <f>'Demo&amp;Epid2'!AO4</f>
        <v>Area35</v>
      </c>
      <c r="BG5" s="486" t="str">
        <f>'Demo&amp;Epid2'!AP4</f>
        <v>Area36</v>
      </c>
      <c r="BH5" s="486" t="str">
        <f>'Demo&amp;Epid2'!AQ4</f>
        <v>Area37</v>
      </c>
      <c r="BI5" s="486" t="str">
        <f>'Demo&amp;Epid2'!AR4</f>
        <v>Area38</v>
      </c>
      <c r="BJ5" s="486" t="str">
        <f>'Demo&amp;Epid2'!AS4</f>
        <v>Area39</v>
      </c>
      <c r="BK5" s="486" t="str">
        <f>'Demo&amp;Epid2'!AT4</f>
        <v>Area40</v>
      </c>
      <c r="BL5" s="486" t="str">
        <f>'Demo&amp;Epid2'!AU4</f>
        <v>Area41</v>
      </c>
      <c r="BM5" s="486" t="str">
        <f>'Demo&amp;Epid2'!AV4</f>
        <v>Area42</v>
      </c>
      <c r="BN5" s="486" t="str">
        <f>'Demo&amp;Epid2'!AW4</f>
        <v>Area43</v>
      </c>
      <c r="BO5" s="486" t="str">
        <f>'Demo&amp;Epid2'!AX4</f>
        <v>Area44</v>
      </c>
      <c r="BP5" s="486" t="str">
        <f>'Demo&amp;Epid2'!AY4</f>
        <v>Area45</v>
      </c>
      <c r="BQ5" s="486" t="str">
        <f>'Demo&amp;Epid2'!AZ4</f>
        <v>Area46</v>
      </c>
      <c r="BR5" s="486" t="str">
        <f>'Demo&amp;Epid2'!BA4</f>
        <v>Area47</v>
      </c>
      <c r="BS5" s="486" t="str">
        <f>'Demo&amp;Epid2'!BB4</f>
        <v>Area48</v>
      </c>
      <c r="BT5" s="486" t="str">
        <f>'Demo&amp;Epid2'!BC4</f>
        <v>Area49</v>
      </c>
      <c r="BU5" s="487" t="str">
        <f>'Demo&amp;Epid2'!BD4</f>
        <v>Area50</v>
      </c>
    </row>
    <row r="6" spans="2:73" s="457" customFormat="1" ht="138.75" customHeight="1" x14ac:dyDescent="0.25">
      <c r="B6" s="1417"/>
      <c r="C6" s="1419"/>
      <c r="D6" s="1419"/>
      <c r="E6" s="1420"/>
      <c r="F6" s="1421"/>
      <c r="G6" s="510" t="s">
        <v>1001</v>
      </c>
      <c r="H6" s="508" t="s">
        <v>1199</v>
      </c>
      <c r="I6" s="504" t="s">
        <v>1200</v>
      </c>
      <c r="J6" s="504" t="s">
        <v>1201</v>
      </c>
      <c r="K6" s="505" t="s">
        <v>1202</v>
      </c>
      <c r="L6" s="506" t="s">
        <v>1203</v>
      </c>
      <c r="M6" s="507" t="s">
        <v>1204</v>
      </c>
      <c r="N6" s="504" t="s">
        <v>1205</v>
      </c>
      <c r="O6" s="504" t="s">
        <v>1206</v>
      </c>
      <c r="P6" s="504" t="s">
        <v>1207</v>
      </c>
      <c r="Q6" s="505" t="s">
        <v>1208</v>
      </c>
      <c r="R6" s="507" t="s">
        <v>1209</v>
      </c>
      <c r="S6" s="504" t="s">
        <v>1210</v>
      </c>
      <c r="T6" s="508" t="s">
        <v>1211</v>
      </c>
      <c r="U6" s="508" t="s">
        <v>1212</v>
      </c>
      <c r="V6" s="509" t="s">
        <v>1213</v>
      </c>
      <c r="W6" s="541"/>
      <c r="X6" s="1406" t="s">
        <v>1214</v>
      </c>
      <c r="Y6" s="1407"/>
      <c r="Z6" s="1407"/>
      <c r="AA6" s="1407"/>
      <c r="AB6" s="1407"/>
      <c r="AC6" s="1407"/>
      <c r="AD6" s="1407"/>
      <c r="AE6" s="1407"/>
      <c r="AF6" s="1407"/>
      <c r="AG6" s="1407"/>
      <c r="AH6" s="1407"/>
      <c r="AI6" s="483"/>
      <c r="AJ6" s="483"/>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4"/>
    </row>
    <row r="7" spans="2:73" s="246" customFormat="1" ht="41.1" customHeight="1" x14ac:dyDescent="0.25">
      <c r="B7" s="511" t="s">
        <v>767</v>
      </c>
      <c r="C7" s="512" t="str">
        <f>'[1]Outcome Dataset'!C5</f>
        <v>HIV Testing</v>
      </c>
      <c r="D7" s="513" t="s">
        <v>758</v>
      </c>
      <c r="E7" s="493"/>
      <c r="F7" s="599">
        <v>2.0000000000000018E-2</v>
      </c>
      <c r="G7" s="1397">
        <v>5</v>
      </c>
      <c r="H7" s="1398"/>
      <c r="I7" s="1398"/>
      <c r="J7" s="1398"/>
      <c r="K7" s="1399"/>
      <c r="L7" s="529"/>
      <c r="M7" s="1397">
        <v>2</v>
      </c>
      <c r="N7" s="1398"/>
      <c r="O7" s="1398"/>
      <c r="P7" s="1398"/>
      <c r="Q7" s="1399"/>
      <c r="R7" s="1397">
        <v>1</v>
      </c>
      <c r="S7" s="1398"/>
      <c r="T7" s="1398"/>
      <c r="U7" s="1398"/>
      <c r="V7" s="1399"/>
      <c r="W7" s="542"/>
      <c r="X7" s="536">
        <v>3</v>
      </c>
      <c r="Y7" s="536">
        <v>5</v>
      </c>
      <c r="Z7" s="536">
        <v>7</v>
      </c>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536"/>
      <c r="BT7" s="536"/>
      <c r="BU7" s="536"/>
    </row>
    <row r="8" spans="2:73" s="246" customFormat="1" ht="41.1" customHeight="1" thickBot="1" x14ac:dyDescent="0.3">
      <c r="B8" s="514" t="s">
        <v>767</v>
      </c>
      <c r="C8" s="515" t="str">
        <f>'[1]Outcome Dataset'!C6</f>
        <v>ART</v>
      </c>
      <c r="D8" s="516" t="s">
        <v>770</v>
      </c>
      <c r="E8" s="494"/>
      <c r="F8" s="573">
        <v>0.1100000000000001</v>
      </c>
      <c r="G8" s="1400">
        <v>4</v>
      </c>
      <c r="H8" s="1401"/>
      <c r="I8" s="1401"/>
      <c r="J8" s="1401"/>
      <c r="K8" s="1402"/>
      <c r="L8" s="530"/>
      <c r="M8" s="1400">
        <v>3</v>
      </c>
      <c r="N8" s="1401"/>
      <c r="O8" s="1401"/>
      <c r="P8" s="1401"/>
      <c r="Q8" s="1402"/>
      <c r="R8" s="1400">
        <v>3</v>
      </c>
      <c r="S8" s="1401"/>
      <c r="T8" s="1401"/>
      <c r="U8" s="1401"/>
      <c r="V8" s="1402"/>
      <c r="W8" s="543"/>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7"/>
      <c r="BH8" s="537"/>
      <c r="BI8" s="537"/>
      <c r="BJ8" s="537"/>
      <c r="BK8" s="537"/>
      <c r="BL8" s="537"/>
      <c r="BM8" s="537"/>
      <c r="BN8" s="537"/>
      <c r="BO8" s="537"/>
      <c r="BP8" s="537"/>
      <c r="BQ8" s="537"/>
      <c r="BR8" s="537"/>
      <c r="BS8" s="537"/>
      <c r="BT8" s="537"/>
      <c r="BU8" s="537"/>
    </row>
    <row r="9" spans="2:73" s="458" customFormat="1" ht="41.1" customHeight="1" x14ac:dyDescent="0.25">
      <c r="B9" s="517" t="s">
        <v>767</v>
      </c>
      <c r="C9" s="518" t="str">
        <f>'[1]Outcome Dataset'!C7</f>
        <v>PMTCT</v>
      </c>
      <c r="D9" s="519" t="s">
        <v>760</v>
      </c>
      <c r="E9" s="495"/>
      <c r="F9" s="574">
        <v>0.83</v>
      </c>
      <c r="G9" s="1394">
        <v>3</v>
      </c>
      <c r="H9" s="1395"/>
      <c r="I9" s="1395"/>
      <c r="J9" s="1395"/>
      <c r="K9" s="1396"/>
      <c r="L9" s="531"/>
      <c r="M9" s="1394">
        <v>2</v>
      </c>
      <c r="N9" s="1395"/>
      <c r="O9" s="1395"/>
      <c r="P9" s="1395"/>
      <c r="Q9" s="1396"/>
      <c r="R9" s="1394">
        <v>2</v>
      </c>
      <c r="S9" s="1395"/>
      <c r="T9" s="1395"/>
      <c r="U9" s="1395"/>
      <c r="V9" s="1396"/>
      <c r="W9" s="544" t="s">
        <v>1215</v>
      </c>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row>
    <row r="10" spans="2:73" s="458" customFormat="1" ht="41.1" customHeight="1" x14ac:dyDescent="0.25">
      <c r="B10" s="511" t="s">
        <v>768</v>
      </c>
      <c r="C10" s="512" t="str">
        <f>'[1]Outcome Dataset'!C8</f>
        <v xml:space="preserve">Condoms </v>
      </c>
      <c r="D10" s="513" t="s">
        <v>761</v>
      </c>
      <c r="E10" s="493"/>
      <c r="F10" s="570">
        <v>0.75</v>
      </c>
      <c r="G10" s="1397">
        <v>4</v>
      </c>
      <c r="H10" s="1398"/>
      <c r="I10" s="1398"/>
      <c r="J10" s="1398"/>
      <c r="K10" s="1399"/>
      <c r="L10" s="529"/>
      <c r="M10" s="1397">
        <v>3</v>
      </c>
      <c r="N10" s="1398"/>
      <c r="O10" s="1398"/>
      <c r="P10" s="1398"/>
      <c r="Q10" s="1399"/>
      <c r="R10" s="1397">
        <v>3</v>
      </c>
      <c r="S10" s="1398"/>
      <c r="T10" s="1398"/>
      <c r="U10" s="1398"/>
      <c r="V10" s="1399"/>
      <c r="W10" s="545" t="s">
        <v>1215</v>
      </c>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row>
    <row r="11" spans="2:73" s="458" customFormat="1" ht="41.1" customHeight="1" thickBot="1" x14ac:dyDescent="0.3">
      <c r="B11" s="514" t="s">
        <v>768</v>
      </c>
      <c r="C11" s="515" t="str">
        <f>'[1]Outcome Dataset'!C9</f>
        <v>VMMC</v>
      </c>
      <c r="D11" s="520" t="s">
        <v>702</v>
      </c>
      <c r="E11" s="494"/>
      <c r="F11" s="573">
        <v>0.10000000000000009</v>
      </c>
      <c r="G11" s="1400">
        <v>3</v>
      </c>
      <c r="H11" s="1401"/>
      <c r="I11" s="1401"/>
      <c r="J11" s="1401"/>
      <c r="K11" s="1402"/>
      <c r="L11" s="530"/>
      <c r="M11" s="1400">
        <v>2</v>
      </c>
      <c r="N11" s="1401"/>
      <c r="O11" s="1401"/>
      <c r="P11" s="1401"/>
      <c r="Q11" s="1402"/>
      <c r="R11" s="1400">
        <v>1</v>
      </c>
      <c r="S11" s="1401"/>
      <c r="T11" s="1401"/>
      <c r="U11" s="1401"/>
      <c r="V11" s="1402"/>
      <c r="W11" s="546" t="s">
        <v>1215</v>
      </c>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7"/>
      <c r="BP11" s="537"/>
      <c r="BQ11" s="537"/>
      <c r="BR11" s="537"/>
      <c r="BS11" s="537"/>
      <c r="BT11" s="537"/>
      <c r="BU11" s="537"/>
    </row>
    <row r="12" spans="2:73" s="458" customFormat="1" ht="41.1" customHeight="1" x14ac:dyDescent="0.25">
      <c r="B12" s="514" t="s">
        <v>768</v>
      </c>
      <c r="C12" s="515" t="str">
        <f>'[1]Outcome Dataset'!C10</f>
        <v>PreP</v>
      </c>
      <c r="D12" s="520" t="s">
        <v>763</v>
      </c>
      <c r="E12" s="494"/>
      <c r="F12" s="573">
        <v>0.1</v>
      </c>
      <c r="G12" s="1400"/>
      <c r="H12" s="1401"/>
      <c r="I12" s="1401"/>
      <c r="J12" s="1401"/>
      <c r="K12" s="1402"/>
      <c r="L12" s="530"/>
      <c r="M12" s="1400"/>
      <c r="N12" s="1401"/>
      <c r="O12" s="1401"/>
      <c r="P12" s="1401"/>
      <c r="Q12" s="1402"/>
      <c r="R12" s="1400"/>
      <c r="S12" s="1401"/>
      <c r="T12" s="1401"/>
      <c r="U12" s="1401"/>
      <c r="V12" s="1402"/>
      <c r="W12" s="544" t="s">
        <v>1215</v>
      </c>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37"/>
      <c r="BU12" s="537"/>
    </row>
    <row r="13" spans="2:73" s="458" customFormat="1" ht="41.1" customHeight="1" x14ac:dyDescent="0.25">
      <c r="B13" s="514" t="s">
        <v>768</v>
      </c>
      <c r="C13" s="515" t="str">
        <f>'[1]Outcome Dataset'!C11</f>
        <v>CashTransfer</v>
      </c>
      <c r="D13" s="520" t="s">
        <v>706</v>
      </c>
      <c r="E13" s="494"/>
      <c r="F13" s="573">
        <v>0.3</v>
      </c>
      <c r="G13" s="1400"/>
      <c r="H13" s="1401"/>
      <c r="I13" s="1401"/>
      <c r="J13" s="1401"/>
      <c r="K13" s="1402"/>
      <c r="L13" s="530"/>
      <c r="M13" s="1400"/>
      <c r="N13" s="1401"/>
      <c r="O13" s="1401"/>
      <c r="P13" s="1401"/>
      <c r="Q13" s="1402"/>
      <c r="R13" s="1400"/>
      <c r="S13" s="1401"/>
      <c r="T13" s="1401"/>
      <c r="U13" s="1401"/>
      <c r="V13" s="1402"/>
      <c r="W13" s="545" t="s">
        <v>1215</v>
      </c>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7"/>
      <c r="BU13" s="537"/>
    </row>
    <row r="14" spans="2:73" s="458" customFormat="1" ht="41.1" customHeight="1" x14ac:dyDescent="0.25">
      <c r="B14" s="514" t="s">
        <v>768</v>
      </c>
      <c r="C14" s="515" t="str">
        <f>'[1]Outcome Dataset'!C12</f>
        <v>Sexual Violence</v>
      </c>
      <c r="D14" s="520" t="s">
        <v>713</v>
      </c>
      <c r="E14" s="494"/>
      <c r="F14" s="573">
        <v>0.8</v>
      </c>
      <c r="G14" s="1400"/>
      <c r="H14" s="1401"/>
      <c r="I14" s="1401"/>
      <c r="J14" s="1401"/>
      <c r="K14" s="1402"/>
      <c r="L14" s="530"/>
      <c r="M14" s="1400"/>
      <c r="N14" s="1401"/>
      <c r="O14" s="1401"/>
      <c r="P14" s="1401"/>
      <c r="Q14" s="1402"/>
      <c r="R14" s="1400"/>
      <c r="S14" s="1401"/>
      <c r="T14" s="1401"/>
      <c r="U14" s="1401"/>
      <c r="V14" s="1402"/>
      <c r="W14" s="545" t="s">
        <v>1215</v>
      </c>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c r="BL14" s="537"/>
      <c r="BM14" s="537"/>
      <c r="BN14" s="537"/>
      <c r="BO14" s="537"/>
      <c r="BP14" s="537"/>
      <c r="BQ14" s="537"/>
      <c r="BR14" s="537"/>
      <c r="BS14" s="537"/>
      <c r="BT14" s="537"/>
      <c r="BU14" s="537"/>
    </row>
    <row r="15" spans="2:73" s="458" customFormat="1" ht="41.1" customHeight="1" x14ac:dyDescent="0.25">
      <c r="B15" s="517" t="s">
        <v>768</v>
      </c>
      <c r="C15" s="518" t="str">
        <f>'[1]Outcome Dataset'!C13</f>
        <v>Harm Reduction</v>
      </c>
      <c r="D15" s="519" t="s">
        <v>708</v>
      </c>
      <c r="E15" s="495"/>
      <c r="F15" s="574">
        <v>0.4</v>
      </c>
      <c r="G15" s="1394"/>
      <c r="H15" s="1395"/>
      <c r="I15" s="1395"/>
      <c r="J15" s="1395"/>
      <c r="K15" s="1396"/>
      <c r="L15" s="531"/>
      <c r="M15" s="1394"/>
      <c r="N15" s="1395"/>
      <c r="O15" s="1395"/>
      <c r="P15" s="1395"/>
      <c r="Q15" s="1396"/>
      <c r="R15" s="1394"/>
      <c r="S15" s="1395"/>
      <c r="T15" s="1395"/>
      <c r="U15" s="1395"/>
      <c r="V15" s="1396"/>
      <c r="W15" s="545" t="s">
        <v>1215</v>
      </c>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row>
    <row r="16" spans="2:73" s="458" customFormat="1" ht="41.1" customHeight="1" x14ac:dyDescent="0.25">
      <c r="B16" s="511" t="s">
        <v>769</v>
      </c>
      <c r="C16" s="512" t="str">
        <f>'[1]Outcome Dataset'!C14</f>
        <v>Comprehensive Sexuality Education</v>
      </c>
      <c r="D16" s="513" t="s">
        <v>764</v>
      </c>
      <c r="E16" s="493"/>
      <c r="F16" s="570">
        <v>0</v>
      </c>
      <c r="G16" s="1397"/>
      <c r="H16" s="1398"/>
      <c r="I16" s="1398"/>
      <c r="J16" s="1398"/>
      <c r="K16" s="1399"/>
      <c r="L16" s="529"/>
      <c r="M16" s="1397"/>
      <c r="N16" s="1398"/>
      <c r="O16" s="1398"/>
      <c r="P16" s="1398"/>
      <c r="Q16" s="1399"/>
      <c r="R16" s="1397"/>
      <c r="S16" s="1398"/>
      <c r="T16" s="1398"/>
      <c r="U16" s="1398"/>
      <c r="V16" s="1399"/>
      <c r="W16" s="545" t="s">
        <v>1215</v>
      </c>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row>
    <row r="17" spans="2:73" s="458" customFormat="1" ht="41.1" customHeight="1" thickBot="1" x14ac:dyDescent="0.3">
      <c r="B17" s="514" t="s">
        <v>769</v>
      </c>
      <c r="C17" s="515" t="str">
        <f>'[1]Outcome Dataset'!C15</f>
        <v>Protective Laws</v>
      </c>
      <c r="D17" s="520" t="s">
        <v>765</v>
      </c>
      <c r="E17" s="494"/>
      <c r="F17" s="573">
        <v>0</v>
      </c>
      <c r="G17" s="1400"/>
      <c r="H17" s="1401"/>
      <c r="I17" s="1401"/>
      <c r="J17" s="1401"/>
      <c r="K17" s="1402"/>
      <c r="L17" s="530"/>
      <c r="M17" s="1400"/>
      <c r="N17" s="1401"/>
      <c r="O17" s="1401"/>
      <c r="P17" s="1401"/>
      <c r="Q17" s="1402"/>
      <c r="R17" s="1400"/>
      <c r="S17" s="1401"/>
      <c r="T17" s="1401"/>
      <c r="U17" s="1401"/>
      <c r="V17" s="1402"/>
      <c r="W17" s="546" t="s">
        <v>1215</v>
      </c>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7"/>
      <c r="BQ17" s="537"/>
      <c r="BR17" s="537"/>
      <c r="BS17" s="537"/>
      <c r="BT17" s="537"/>
      <c r="BU17" s="537"/>
    </row>
    <row r="18" spans="2:73" s="458" customFormat="1" ht="41.1" customHeight="1" x14ac:dyDescent="0.25">
      <c r="B18" s="514" t="s">
        <v>769</v>
      </c>
      <c r="C18" s="515" t="str">
        <f>'[1]Outcome Dataset'!C16</f>
        <v>Social Transfers</v>
      </c>
      <c r="D18" s="520" t="s">
        <v>766</v>
      </c>
      <c r="E18" s="494"/>
      <c r="F18" s="573">
        <v>0</v>
      </c>
      <c r="G18" s="1400"/>
      <c r="H18" s="1401"/>
      <c r="I18" s="1401"/>
      <c r="J18" s="1401"/>
      <c r="K18" s="1402"/>
      <c r="L18" s="530"/>
      <c r="M18" s="1400"/>
      <c r="N18" s="1401"/>
      <c r="O18" s="1401"/>
      <c r="P18" s="1401"/>
      <c r="Q18" s="1402"/>
      <c r="R18" s="1400"/>
      <c r="S18" s="1401"/>
      <c r="T18" s="1401"/>
      <c r="U18" s="1401"/>
      <c r="V18" s="1402"/>
      <c r="W18" s="547" t="s">
        <v>1215</v>
      </c>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row>
    <row r="19" spans="2:73" s="458" customFormat="1" ht="41.1" customHeight="1" x14ac:dyDescent="0.25">
      <c r="B19" s="517" t="s">
        <v>769</v>
      </c>
      <c r="C19" s="518" t="str">
        <f>'[1]Outcome Dataset'!C17</f>
        <v>Innovative Comunication</v>
      </c>
      <c r="D19" s="519" t="s">
        <v>766</v>
      </c>
      <c r="E19" s="495"/>
      <c r="F19" s="574">
        <v>0.8</v>
      </c>
      <c r="G19" s="1394"/>
      <c r="H19" s="1395"/>
      <c r="I19" s="1395"/>
      <c r="J19" s="1395"/>
      <c r="K19" s="1396"/>
      <c r="L19" s="531"/>
      <c r="M19" s="1394"/>
      <c r="N19" s="1395"/>
      <c r="O19" s="1395"/>
      <c r="P19" s="1395"/>
      <c r="Q19" s="1396"/>
      <c r="R19" s="1394"/>
      <c r="S19" s="1395"/>
      <c r="T19" s="1395"/>
      <c r="U19" s="1395"/>
      <c r="V19" s="1396"/>
      <c r="W19" s="545" t="s">
        <v>1215</v>
      </c>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row>
    <row r="20" spans="2:73" s="458" customFormat="1" ht="41.1" customHeight="1" x14ac:dyDescent="0.25">
      <c r="B20" s="521" t="s">
        <v>749</v>
      </c>
      <c r="C20" s="512" t="str">
        <f>'[1]Outcome Dataset'!C20</f>
        <v>IFA</v>
      </c>
      <c r="D20" s="522" t="s">
        <v>703</v>
      </c>
      <c r="E20" s="496"/>
      <c r="F20" s="570">
        <v>0.44000000000000006</v>
      </c>
      <c r="G20" s="1397"/>
      <c r="H20" s="1398"/>
      <c r="I20" s="1398"/>
      <c r="J20" s="1398"/>
      <c r="K20" s="1399"/>
      <c r="L20" s="529"/>
      <c r="M20" s="1397"/>
      <c r="N20" s="1398"/>
      <c r="O20" s="1398"/>
      <c r="P20" s="1398"/>
      <c r="Q20" s="1399"/>
      <c r="R20" s="1397"/>
      <c r="S20" s="1398"/>
      <c r="T20" s="1398"/>
      <c r="U20" s="1398"/>
      <c r="V20" s="1399"/>
      <c r="W20" s="545"/>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row>
    <row r="21" spans="2:73" s="458" customFormat="1" ht="41.1" customHeight="1" x14ac:dyDescent="0.25">
      <c r="B21" s="523" t="s">
        <v>749</v>
      </c>
      <c r="C21" s="515" t="str">
        <f>'[1]Outcome Dataset'!C21</f>
        <v>Maternal Health</v>
      </c>
      <c r="D21" s="516" t="s">
        <v>712</v>
      </c>
      <c r="E21" s="497"/>
      <c r="F21" s="573">
        <v>0.12</v>
      </c>
      <c r="G21" s="1400"/>
      <c r="H21" s="1401"/>
      <c r="I21" s="1401"/>
      <c r="J21" s="1401"/>
      <c r="K21" s="1402"/>
      <c r="L21" s="530"/>
      <c r="M21" s="1400"/>
      <c r="N21" s="1401"/>
      <c r="O21" s="1401"/>
      <c r="P21" s="1401"/>
      <c r="Q21" s="1402"/>
      <c r="R21" s="1400"/>
      <c r="S21" s="1401"/>
      <c r="T21" s="1401"/>
      <c r="U21" s="1401"/>
      <c r="V21" s="1402"/>
      <c r="W21" s="545"/>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row>
    <row r="22" spans="2:73" s="246" customFormat="1" ht="41.1" customHeight="1" thickBot="1" x14ac:dyDescent="0.3">
      <c r="B22" s="523" t="s">
        <v>749</v>
      </c>
      <c r="C22" s="515" t="str">
        <f>'[1]Outcome Dataset'!C22</f>
        <v>Mental Health</v>
      </c>
      <c r="D22" s="516" t="s">
        <v>704</v>
      </c>
      <c r="E22" s="497"/>
      <c r="F22" s="573">
        <v>0.67999999999999994</v>
      </c>
      <c r="G22" s="1400"/>
      <c r="H22" s="1401"/>
      <c r="I22" s="1401"/>
      <c r="J22" s="1401"/>
      <c r="K22" s="1402"/>
      <c r="L22" s="530"/>
      <c r="M22" s="1400"/>
      <c r="N22" s="1401"/>
      <c r="O22" s="1401"/>
      <c r="P22" s="1401"/>
      <c r="Q22" s="1402"/>
      <c r="R22" s="1400"/>
      <c r="S22" s="1401"/>
      <c r="T22" s="1401"/>
      <c r="U22" s="1401"/>
      <c r="V22" s="1402"/>
      <c r="W22" s="543"/>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row>
    <row r="23" spans="2:73" s="33" customFormat="1" ht="41.1" customHeight="1" x14ac:dyDescent="0.25">
      <c r="B23" s="524" t="s">
        <v>749</v>
      </c>
      <c r="C23" s="518" t="str">
        <f>'[1]Outcome Dataset'!C23</f>
        <v>HPV</v>
      </c>
      <c r="D23" s="525" t="s">
        <v>705</v>
      </c>
      <c r="E23" s="498"/>
      <c r="F23" s="574">
        <v>-0.26</v>
      </c>
      <c r="G23" s="1394"/>
      <c r="H23" s="1395"/>
      <c r="I23" s="1395"/>
      <c r="J23" s="1395"/>
      <c r="K23" s="1396"/>
      <c r="L23" s="531"/>
      <c r="M23" s="1394"/>
      <c r="N23" s="1395"/>
      <c r="O23" s="1395"/>
      <c r="P23" s="1395"/>
      <c r="Q23" s="1396"/>
      <c r="R23" s="1394"/>
      <c r="S23" s="1395"/>
      <c r="T23" s="1395"/>
      <c r="U23" s="1395"/>
      <c r="V23" s="1396"/>
      <c r="W23" s="54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8"/>
      <c r="BN23" s="538"/>
      <c r="BO23" s="538"/>
      <c r="BP23" s="538"/>
      <c r="BQ23" s="538"/>
      <c r="BR23" s="538"/>
      <c r="BS23" s="538"/>
      <c r="BT23" s="538"/>
      <c r="BU23" s="538"/>
    </row>
    <row r="24" spans="2:73" s="33" customFormat="1" ht="41.1" customHeight="1" x14ac:dyDescent="0.25">
      <c r="B24" s="521" t="s">
        <v>750</v>
      </c>
      <c r="C24" s="512" t="str">
        <f>'[1]Outcome Dataset'!C24</f>
        <v>Child Marriage</v>
      </c>
      <c r="D24" s="522" t="s">
        <v>742</v>
      </c>
      <c r="E24" s="496"/>
      <c r="F24" s="570">
        <v>-0.03</v>
      </c>
      <c r="G24" s="1397"/>
      <c r="H24" s="1398"/>
      <c r="I24" s="1398"/>
      <c r="J24" s="1398"/>
      <c r="K24" s="1399"/>
      <c r="L24" s="529"/>
      <c r="M24" s="1397"/>
      <c r="N24" s="1398"/>
      <c r="O24" s="1398"/>
      <c r="P24" s="1398"/>
      <c r="Q24" s="1399"/>
      <c r="R24" s="1397"/>
      <c r="S24" s="1398"/>
      <c r="T24" s="1398"/>
      <c r="U24" s="1398"/>
      <c r="V24" s="1399"/>
      <c r="W24" s="549"/>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row>
    <row r="25" spans="2:73" s="33" customFormat="1" ht="41.1" customHeight="1" x14ac:dyDescent="0.25">
      <c r="B25" s="524" t="s">
        <v>750</v>
      </c>
      <c r="C25" s="518" t="str">
        <f>'[1]Outcome Dataset'!C25</f>
        <v>Sexual Violence</v>
      </c>
      <c r="D25" s="525" t="s">
        <v>623</v>
      </c>
      <c r="E25" s="498"/>
      <c r="F25" s="574">
        <v>-0.04</v>
      </c>
      <c r="G25" s="1394"/>
      <c r="H25" s="1395"/>
      <c r="I25" s="1395"/>
      <c r="J25" s="1395"/>
      <c r="K25" s="1396"/>
      <c r="L25" s="531"/>
      <c r="M25" s="1394"/>
      <c r="N25" s="1395"/>
      <c r="O25" s="1395"/>
      <c r="P25" s="1395"/>
      <c r="Q25" s="1396"/>
      <c r="R25" s="1394"/>
      <c r="S25" s="1395"/>
      <c r="T25" s="1395"/>
      <c r="U25" s="1395"/>
      <c r="V25" s="1396"/>
      <c r="W25" s="549"/>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row>
    <row r="26" spans="2:73" s="33" customFormat="1" ht="41.1" customHeight="1" x14ac:dyDescent="0.25">
      <c r="B26" s="526" t="s">
        <v>751</v>
      </c>
      <c r="C26" s="527" t="str">
        <f>'[1]Outcome Dataset'!C26</f>
        <v>Social Transfers</v>
      </c>
      <c r="D26" s="528" t="s">
        <v>706</v>
      </c>
      <c r="E26" s="499"/>
      <c r="F26" s="571">
        <v>-0.22</v>
      </c>
      <c r="G26" s="1403"/>
      <c r="H26" s="1404"/>
      <c r="I26" s="1404"/>
      <c r="J26" s="1404"/>
      <c r="K26" s="1405"/>
      <c r="L26" s="532"/>
      <c r="M26" s="1403"/>
      <c r="N26" s="1404"/>
      <c r="O26" s="1404"/>
      <c r="P26" s="1404"/>
      <c r="Q26" s="1405"/>
      <c r="R26" s="1403"/>
      <c r="S26" s="1404"/>
      <c r="T26" s="1404"/>
      <c r="U26" s="1404"/>
      <c r="V26" s="1405"/>
      <c r="W26" s="549"/>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c r="BH26" s="503"/>
      <c r="BI26" s="503"/>
      <c r="BJ26" s="503"/>
      <c r="BK26" s="503"/>
      <c r="BL26" s="503"/>
      <c r="BM26" s="503"/>
      <c r="BN26" s="503"/>
      <c r="BO26" s="503"/>
      <c r="BP26" s="503"/>
      <c r="BQ26" s="503"/>
      <c r="BR26" s="503"/>
      <c r="BS26" s="503"/>
      <c r="BT26" s="503"/>
      <c r="BU26" s="503"/>
    </row>
    <row r="27" spans="2:73" s="33" customFormat="1" ht="41.1" customHeight="1" x14ac:dyDescent="0.25">
      <c r="B27" s="521" t="s">
        <v>700</v>
      </c>
      <c r="C27" s="512" t="str">
        <f>'[1]Outcome Dataset'!C27</f>
        <v>Secondary School Transition</v>
      </c>
      <c r="D27" s="522" t="s">
        <v>707</v>
      </c>
      <c r="E27" s="496"/>
      <c r="F27" s="570">
        <v>-0.21</v>
      </c>
      <c r="G27" s="1397"/>
      <c r="H27" s="1398"/>
      <c r="I27" s="1398"/>
      <c r="J27" s="1398"/>
      <c r="K27" s="1399"/>
      <c r="L27" s="529"/>
      <c r="M27" s="1397"/>
      <c r="N27" s="1398"/>
      <c r="O27" s="1398"/>
      <c r="P27" s="1398"/>
      <c r="Q27" s="1399"/>
      <c r="R27" s="1397"/>
      <c r="S27" s="1398"/>
      <c r="T27" s="1398"/>
      <c r="U27" s="1398"/>
      <c r="V27" s="1399"/>
      <c r="W27" s="549"/>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6"/>
      <c r="BJ27" s="536"/>
      <c r="BK27" s="536"/>
      <c r="BL27" s="536"/>
      <c r="BM27" s="536"/>
      <c r="BN27" s="536"/>
      <c r="BO27" s="536"/>
      <c r="BP27" s="536"/>
      <c r="BQ27" s="536"/>
      <c r="BR27" s="536"/>
      <c r="BS27" s="536"/>
      <c r="BT27" s="536"/>
      <c r="BU27" s="536"/>
    </row>
    <row r="28" spans="2:73" s="33" customFormat="1" ht="41.1" customHeight="1" x14ac:dyDescent="0.25">
      <c r="B28" s="523" t="s">
        <v>700</v>
      </c>
      <c r="C28" s="515" t="str">
        <f>'[1]Outcome Dataset'!C28</f>
        <v>Girls Education</v>
      </c>
      <c r="D28" s="516" t="s">
        <v>743</v>
      </c>
      <c r="E28" s="497"/>
      <c r="F28" s="573">
        <v>-0.2</v>
      </c>
      <c r="G28" s="1400"/>
      <c r="H28" s="1401"/>
      <c r="I28" s="1401"/>
      <c r="J28" s="1401"/>
      <c r="K28" s="1402"/>
      <c r="L28" s="530"/>
      <c r="M28" s="1400"/>
      <c r="N28" s="1401"/>
      <c r="O28" s="1401"/>
      <c r="P28" s="1401"/>
      <c r="Q28" s="1402"/>
      <c r="R28" s="1400"/>
      <c r="S28" s="1401"/>
      <c r="T28" s="1401"/>
      <c r="U28" s="1401"/>
      <c r="V28" s="1402"/>
      <c r="W28" s="549"/>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7"/>
      <c r="BI28" s="537"/>
      <c r="BJ28" s="537"/>
      <c r="BK28" s="537"/>
      <c r="BL28" s="537"/>
      <c r="BM28" s="537"/>
      <c r="BN28" s="537"/>
      <c r="BO28" s="537"/>
      <c r="BP28" s="537"/>
      <c r="BQ28" s="537"/>
      <c r="BR28" s="537"/>
      <c r="BS28" s="537"/>
      <c r="BT28" s="537"/>
      <c r="BU28" s="537"/>
    </row>
    <row r="29" spans="2:73" s="33" customFormat="1" ht="41.1" customHeight="1" x14ac:dyDescent="0.25">
      <c r="B29" s="524" t="s">
        <v>700</v>
      </c>
      <c r="C29" s="518" t="str">
        <f>'[1]Outcome Dataset'!C29</f>
        <v>Sexual &amp; Reproductive Education</v>
      </c>
      <c r="D29" s="525" t="s">
        <v>714</v>
      </c>
      <c r="E29" s="498"/>
      <c r="F29" s="574">
        <v>-1</v>
      </c>
      <c r="G29" s="1394"/>
      <c r="H29" s="1395"/>
      <c r="I29" s="1395"/>
      <c r="J29" s="1395"/>
      <c r="K29" s="1396"/>
      <c r="L29" s="531"/>
      <c r="M29" s="1394"/>
      <c r="N29" s="1395"/>
      <c r="O29" s="1395"/>
      <c r="P29" s="1395"/>
      <c r="Q29" s="1396"/>
      <c r="R29" s="1394"/>
      <c r="S29" s="1395"/>
      <c r="T29" s="1395"/>
      <c r="U29" s="1395"/>
      <c r="V29" s="1396"/>
      <c r="W29" s="549"/>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c r="BQ29" s="538"/>
      <c r="BR29" s="538"/>
      <c r="BS29" s="538"/>
      <c r="BT29" s="538"/>
      <c r="BU29" s="538"/>
    </row>
    <row r="30" spans="2:73" s="33" customFormat="1" ht="41.1" customHeight="1" x14ac:dyDescent="0.25">
      <c r="B30" s="521" t="s">
        <v>752</v>
      </c>
      <c r="C30" s="512" t="str">
        <f>'[1]Outcome Dataset'!C30</f>
        <v>AWID</v>
      </c>
      <c r="D30" s="522" t="s">
        <v>741</v>
      </c>
      <c r="E30" s="496"/>
      <c r="F30" s="570">
        <v>0</v>
      </c>
      <c r="G30" s="1397"/>
      <c r="H30" s="1398"/>
      <c r="I30" s="1398"/>
      <c r="J30" s="1398"/>
      <c r="K30" s="1399"/>
      <c r="L30" s="529"/>
      <c r="M30" s="1397"/>
      <c r="N30" s="1398"/>
      <c r="O30" s="1398"/>
      <c r="P30" s="1398"/>
      <c r="Q30" s="1399"/>
      <c r="R30" s="1397"/>
      <c r="S30" s="1398"/>
      <c r="T30" s="1398"/>
      <c r="U30" s="1398"/>
      <c r="V30" s="1399"/>
      <c r="W30" s="549"/>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c r="BN30" s="536"/>
      <c r="BO30" s="536"/>
      <c r="BP30" s="536"/>
      <c r="BQ30" s="536"/>
      <c r="BR30" s="536"/>
      <c r="BS30" s="536"/>
      <c r="BT30" s="536"/>
      <c r="BU30" s="536"/>
    </row>
    <row r="31" spans="2:73" s="33" customFormat="1" ht="41.1" customHeight="1" x14ac:dyDescent="0.25">
      <c r="B31" s="523" t="s">
        <v>752</v>
      </c>
      <c r="C31" s="515" t="str">
        <f>'[1]Outcome Dataset'!C31</f>
        <v>AdolSW</v>
      </c>
      <c r="D31" s="516" t="s">
        <v>738</v>
      </c>
      <c r="E31" s="497"/>
      <c r="F31" s="573">
        <v>0</v>
      </c>
      <c r="G31" s="1400"/>
      <c r="H31" s="1401"/>
      <c r="I31" s="1401"/>
      <c r="J31" s="1401"/>
      <c r="K31" s="1402"/>
      <c r="L31" s="530"/>
      <c r="M31" s="1400"/>
      <c r="N31" s="1401"/>
      <c r="O31" s="1401"/>
      <c r="P31" s="1401"/>
      <c r="Q31" s="1402"/>
      <c r="R31" s="1400"/>
      <c r="S31" s="1401"/>
      <c r="T31" s="1401"/>
      <c r="U31" s="1401"/>
      <c r="V31" s="1402"/>
      <c r="W31" s="549"/>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37"/>
      <c r="BO31" s="537"/>
      <c r="BP31" s="537"/>
      <c r="BQ31" s="537"/>
      <c r="BR31" s="537"/>
      <c r="BS31" s="537"/>
      <c r="BT31" s="537"/>
      <c r="BU31" s="537"/>
    </row>
    <row r="32" spans="2:73" s="33" customFormat="1" ht="41.1" customHeight="1" x14ac:dyDescent="0.25">
      <c r="B32" s="523" t="s">
        <v>752</v>
      </c>
      <c r="C32" s="515" t="str">
        <f>'[1]Outcome Dataset'!C32</f>
        <v>AdolMSM</v>
      </c>
      <c r="D32" s="516" t="s">
        <v>739</v>
      </c>
      <c r="E32" s="497"/>
      <c r="F32" s="573">
        <v>0</v>
      </c>
      <c r="G32" s="1400"/>
      <c r="H32" s="1401"/>
      <c r="I32" s="1401"/>
      <c r="J32" s="1401"/>
      <c r="K32" s="1402"/>
      <c r="L32" s="530"/>
      <c r="M32" s="1400"/>
      <c r="N32" s="1401"/>
      <c r="O32" s="1401"/>
      <c r="P32" s="1401"/>
      <c r="Q32" s="1402"/>
      <c r="R32" s="1400"/>
      <c r="S32" s="1401"/>
      <c r="T32" s="1401"/>
      <c r="U32" s="1401"/>
      <c r="V32" s="1402"/>
      <c r="W32" s="549"/>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row>
    <row r="33" spans="2:73" s="33" customFormat="1" ht="41.1" customHeight="1" x14ac:dyDescent="0.25">
      <c r="B33" s="524" t="s">
        <v>752</v>
      </c>
      <c r="C33" s="518" t="str">
        <f>'[1]Outcome Dataset'!C33</f>
        <v>AdolTG</v>
      </c>
      <c r="D33" s="525" t="s">
        <v>740</v>
      </c>
      <c r="E33" s="498"/>
      <c r="F33" s="574">
        <v>0</v>
      </c>
      <c r="G33" s="1394"/>
      <c r="H33" s="1395"/>
      <c r="I33" s="1395"/>
      <c r="J33" s="1395"/>
      <c r="K33" s="1396"/>
      <c r="L33" s="531"/>
      <c r="M33" s="1394"/>
      <c r="N33" s="1395"/>
      <c r="O33" s="1395"/>
      <c r="P33" s="1395"/>
      <c r="Q33" s="1396"/>
      <c r="R33" s="1394"/>
      <c r="S33" s="1395"/>
      <c r="T33" s="1395"/>
      <c r="U33" s="1395"/>
      <c r="V33" s="1396"/>
      <c r="W33" s="549"/>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row>
    <row r="34" spans="2:73" s="33" customFormat="1" ht="41.1" customHeight="1" x14ac:dyDescent="0.25">
      <c r="B34" s="521" t="s">
        <v>1216</v>
      </c>
      <c r="C34" s="512" t="str">
        <f>'[1]Outcome Dataset'!C34</f>
        <v>Acute Emergency</v>
      </c>
      <c r="D34" s="522" t="s">
        <v>709</v>
      </c>
      <c r="E34" s="496"/>
      <c r="F34" s="570">
        <v>0</v>
      </c>
      <c r="G34" s="1397"/>
      <c r="H34" s="1398"/>
      <c r="I34" s="1398"/>
      <c r="J34" s="1398"/>
      <c r="K34" s="1399"/>
      <c r="L34" s="529"/>
      <c r="M34" s="1397"/>
      <c r="N34" s="1398"/>
      <c r="O34" s="1398"/>
      <c r="P34" s="1398"/>
      <c r="Q34" s="1399"/>
      <c r="R34" s="1397"/>
      <c r="S34" s="1398"/>
      <c r="T34" s="1398"/>
      <c r="U34" s="1398"/>
      <c r="V34" s="1399"/>
      <c r="W34" s="549"/>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row>
    <row r="35" spans="2:73" s="33" customFormat="1" ht="41.1" customHeight="1" x14ac:dyDescent="0.25">
      <c r="B35" s="524" t="s">
        <v>1216</v>
      </c>
      <c r="C35" s="518" t="str">
        <f>'[1]Outcome Dataset'!C35</f>
        <v>Chronic Emergency</v>
      </c>
      <c r="D35" s="525" t="s">
        <v>710</v>
      </c>
      <c r="E35" s="482"/>
      <c r="F35" s="574">
        <v>0</v>
      </c>
      <c r="G35" s="1394"/>
      <c r="H35" s="1395"/>
      <c r="I35" s="1395"/>
      <c r="J35" s="1395"/>
      <c r="K35" s="1396"/>
      <c r="L35" s="531"/>
      <c r="M35" s="1394"/>
      <c r="N35" s="1395"/>
      <c r="O35" s="1395"/>
      <c r="P35" s="1395"/>
      <c r="Q35" s="1396"/>
      <c r="R35" s="1394"/>
      <c r="S35" s="1395"/>
      <c r="T35" s="1395"/>
      <c r="U35" s="1395"/>
      <c r="V35" s="1396"/>
      <c r="W35" s="549"/>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row>
    <row r="36" spans="2:73" s="33" customFormat="1" ht="41.1" customHeight="1" x14ac:dyDescent="0.25">
      <c r="B36" s="526" t="s">
        <v>752</v>
      </c>
      <c r="C36" s="527" t="str">
        <f>'[1]Outcome Dataset'!C33</f>
        <v>AdolTG</v>
      </c>
      <c r="D36" s="528" t="s">
        <v>740</v>
      </c>
      <c r="E36" s="500"/>
      <c r="F36" s="571">
        <v>0</v>
      </c>
      <c r="G36" s="1403"/>
      <c r="H36" s="1404"/>
      <c r="I36" s="1404"/>
      <c r="J36" s="1404"/>
      <c r="K36" s="1405"/>
      <c r="L36" s="532"/>
      <c r="M36" s="1403"/>
      <c r="N36" s="1404"/>
      <c r="O36" s="1404"/>
      <c r="P36" s="1404"/>
      <c r="Q36" s="1405"/>
      <c r="R36" s="1403"/>
      <c r="S36" s="1404"/>
      <c r="T36" s="1404"/>
      <c r="U36" s="1404"/>
      <c r="V36" s="1405"/>
      <c r="W36" s="549"/>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row>
    <row r="37" spans="2:73" s="33" customFormat="1" ht="41.1" customHeight="1" x14ac:dyDescent="0.25">
      <c r="B37" s="521" t="s">
        <v>1216</v>
      </c>
      <c r="C37" s="512" t="str">
        <f>'[1]Outcome Dataset'!C34</f>
        <v>Acute Emergency</v>
      </c>
      <c r="D37" s="522" t="s">
        <v>709</v>
      </c>
      <c r="E37" s="501"/>
      <c r="F37" s="571">
        <v>0</v>
      </c>
      <c r="G37" s="1397"/>
      <c r="H37" s="1398"/>
      <c r="I37" s="1398"/>
      <c r="J37" s="1398"/>
      <c r="K37" s="1399"/>
      <c r="L37" s="529"/>
      <c r="M37" s="1397"/>
      <c r="N37" s="1398"/>
      <c r="O37" s="1398"/>
      <c r="P37" s="1398"/>
      <c r="Q37" s="1399"/>
      <c r="R37" s="1397"/>
      <c r="S37" s="1398"/>
      <c r="T37" s="1398"/>
      <c r="U37" s="1398"/>
      <c r="V37" s="1399"/>
      <c r="W37" s="549"/>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6"/>
      <c r="BM37" s="536"/>
      <c r="BN37" s="536"/>
      <c r="BO37" s="536"/>
      <c r="BP37" s="536"/>
      <c r="BQ37" s="536"/>
      <c r="BR37" s="536"/>
      <c r="BS37" s="536"/>
      <c r="BT37" s="536"/>
      <c r="BU37" s="536"/>
    </row>
    <row r="38" spans="2:73" s="33" customFormat="1" ht="41.1" customHeight="1" thickBot="1" x14ac:dyDescent="0.3">
      <c r="B38" s="524" t="s">
        <v>1216</v>
      </c>
      <c r="C38" s="518" t="str">
        <f>'[1]Outcome Dataset'!C35</f>
        <v>Chronic Emergency</v>
      </c>
      <c r="D38" s="525" t="s">
        <v>710</v>
      </c>
      <c r="E38" s="502"/>
      <c r="F38" s="571">
        <v>0</v>
      </c>
      <c r="G38" s="1394"/>
      <c r="H38" s="1395"/>
      <c r="I38" s="1395"/>
      <c r="J38" s="1395"/>
      <c r="K38" s="1396"/>
      <c r="L38" s="531"/>
      <c r="M38" s="1394"/>
      <c r="N38" s="1395"/>
      <c r="O38" s="1395"/>
      <c r="P38" s="1395"/>
      <c r="Q38" s="1396"/>
      <c r="R38" s="1394"/>
      <c r="S38" s="1395"/>
      <c r="T38" s="1395"/>
      <c r="U38" s="1395"/>
      <c r="V38" s="1396"/>
      <c r="W38" s="550"/>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c r="BL38" s="538"/>
      <c r="BM38" s="538"/>
      <c r="BN38" s="538"/>
      <c r="BO38" s="538"/>
      <c r="BP38" s="538"/>
      <c r="BQ38" s="538"/>
      <c r="BR38" s="538"/>
      <c r="BS38" s="538"/>
      <c r="BT38" s="538"/>
      <c r="BU38" s="538"/>
    </row>
    <row r="39" spans="2:73" s="33" customFormat="1" x14ac:dyDescent="0.25">
      <c r="C39" s="78"/>
      <c r="D39" s="78"/>
      <c r="G39" s="193"/>
      <c r="H39" s="193"/>
      <c r="I39" s="193"/>
      <c r="J39" s="193"/>
      <c r="K39" s="193"/>
      <c r="L39" s="242"/>
      <c r="M39" s="193"/>
      <c r="N39" s="193"/>
      <c r="O39" s="193"/>
      <c r="P39" s="193"/>
      <c r="Q39" s="193"/>
      <c r="R39" s="193"/>
      <c r="S39" s="193"/>
      <c r="T39" s="193"/>
      <c r="U39" s="193"/>
      <c r="V39" s="193"/>
      <c r="W39" s="551"/>
    </row>
    <row r="40" spans="2:73" x14ac:dyDescent="0.25">
      <c r="C40" s="78"/>
      <c r="D40" s="78"/>
      <c r="F40" s="33"/>
    </row>
    <row r="41" spans="2:73" x14ac:dyDescent="0.25">
      <c r="F41" s="33"/>
    </row>
    <row r="42" spans="2:73" x14ac:dyDescent="0.25">
      <c r="F42" s="33"/>
    </row>
  </sheetData>
  <mergeCells count="108">
    <mergeCell ref="G5:K5"/>
    <mergeCell ref="M5:Q5"/>
    <mergeCell ref="R5:V5"/>
    <mergeCell ref="G4:V4"/>
    <mergeCell ref="X4:AD4"/>
    <mergeCell ref="B5:B6"/>
    <mergeCell ref="C5:C6"/>
    <mergeCell ref="D5:D6"/>
    <mergeCell ref="E5:E6"/>
    <mergeCell ref="F5:F6"/>
    <mergeCell ref="B4:F4"/>
    <mergeCell ref="G11:K11"/>
    <mergeCell ref="M11:Q11"/>
    <mergeCell ref="R11:V11"/>
    <mergeCell ref="G12:K12"/>
    <mergeCell ref="M12:Q12"/>
    <mergeCell ref="R12:V12"/>
    <mergeCell ref="X6:AH6"/>
    <mergeCell ref="G9:K9"/>
    <mergeCell ref="M9:Q9"/>
    <mergeCell ref="R9:V9"/>
    <mergeCell ref="G10:K10"/>
    <mergeCell ref="M10:Q10"/>
    <mergeCell ref="R10:V10"/>
    <mergeCell ref="G15:K15"/>
    <mergeCell ref="M15:Q15"/>
    <mergeCell ref="R15:V15"/>
    <mergeCell ref="G16:K16"/>
    <mergeCell ref="M16:Q16"/>
    <mergeCell ref="R16:V16"/>
    <mergeCell ref="G13:K13"/>
    <mergeCell ref="M13:Q13"/>
    <mergeCell ref="R13:V13"/>
    <mergeCell ref="G14:K14"/>
    <mergeCell ref="M14:Q14"/>
    <mergeCell ref="R14:V14"/>
    <mergeCell ref="G19:K19"/>
    <mergeCell ref="M19:Q19"/>
    <mergeCell ref="R19:V19"/>
    <mergeCell ref="G20:K20"/>
    <mergeCell ref="M20:Q20"/>
    <mergeCell ref="R20:V20"/>
    <mergeCell ref="G17:K17"/>
    <mergeCell ref="M17:Q17"/>
    <mergeCell ref="R17:V17"/>
    <mergeCell ref="G18:K18"/>
    <mergeCell ref="M18:Q18"/>
    <mergeCell ref="R18:V18"/>
    <mergeCell ref="G24:K24"/>
    <mergeCell ref="M24:Q24"/>
    <mergeCell ref="R24:V24"/>
    <mergeCell ref="G25:K25"/>
    <mergeCell ref="M25:Q25"/>
    <mergeCell ref="R25:V25"/>
    <mergeCell ref="G21:K21"/>
    <mergeCell ref="M21:Q21"/>
    <mergeCell ref="R21:V21"/>
    <mergeCell ref="G23:K23"/>
    <mergeCell ref="M23:Q23"/>
    <mergeCell ref="R23:V23"/>
    <mergeCell ref="M22:Q22"/>
    <mergeCell ref="R22:V22"/>
    <mergeCell ref="G28:K28"/>
    <mergeCell ref="M28:Q28"/>
    <mergeCell ref="R28:V28"/>
    <mergeCell ref="G29:K29"/>
    <mergeCell ref="M29:Q29"/>
    <mergeCell ref="R29:V29"/>
    <mergeCell ref="G26:K26"/>
    <mergeCell ref="M26:Q26"/>
    <mergeCell ref="R26:V26"/>
    <mergeCell ref="G27:K27"/>
    <mergeCell ref="M27:Q27"/>
    <mergeCell ref="R27:V27"/>
    <mergeCell ref="R32:V32"/>
    <mergeCell ref="G33:K33"/>
    <mergeCell ref="M33:Q33"/>
    <mergeCell ref="R33:V33"/>
    <mergeCell ref="G30:K30"/>
    <mergeCell ref="M30:Q30"/>
    <mergeCell ref="R30:V30"/>
    <mergeCell ref="G31:K31"/>
    <mergeCell ref="M31:Q31"/>
    <mergeCell ref="R31:V31"/>
    <mergeCell ref="G38:K38"/>
    <mergeCell ref="M38:Q38"/>
    <mergeCell ref="R38:V38"/>
    <mergeCell ref="G7:K7"/>
    <mergeCell ref="M7:Q7"/>
    <mergeCell ref="R7:V7"/>
    <mergeCell ref="G8:K8"/>
    <mergeCell ref="M8:Q8"/>
    <mergeCell ref="R8:V8"/>
    <mergeCell ref="G22:K22"/>
    <mergeCell ref="G36:K36"/>
    <mergeCell ref="M36:Q36"/>
    <mergeCell ref="R36:V36"/>
    <mergeCell ref="G37:K37"/>
    <mergeCell ref="M37:Q37"/>
    <mergeCell ref="R37:V37"/>
    <mergeCell ref="G34:K34"/>
    <mergeCell ref="M34:Q34"/>
    <mergeCell ref="R34:V34"/>
    <mergeCell ref="G35:K35"/>
    <mergeCell ref="M35:Q35"/>
    <mergeCell ref="R35:V35"/>
    <mergeCell ref="G32:K32"/>
    <mergeCell ref="M32:Q32"/>
  </mergeCells>
  <conditionalFormatting sqref="G7:K7 M7:V7">
    <cfRule type="colorScale" priority="37">
      <colorScale>
        <cfvo type="num" val="1"/>
        <cfvo type="num" val="3"/>
        <cfvo type="num" val="5"/>
        <color rgb="FFC00000"/>
        <color rgb="FFFFFF00"/>
        <color rgb="FF00B050"/>
      </colorScale>
    </cfRule>
  </conditionalFormatting>
  <conditionalFormatting sqref="G8:K8 M8:V8">
    <cfRule type="colorScale" priority="36">
      <colorScale>
        <cfvo type="num" val="1"/>
        <cfvo type="num" val="3"/>
        <cfvo type="num" val="5"/>
        <color rgb="FFC00000"/>
        <color rgb="FFFFFF00"/>
        <color rgb="FF00B050"/>
      </colorScale>
    </cfRule>
  </conditionalFormatting>
  <conditionalFormatting sqref="G9:K9 M9:V9">
    <cfRule type="colorScale" priority="35">
      <colorScale>
        <cfvo type="num" val="1"/>
        <cfvo type="num" val="3"/>
        <cfvo type="num" val="5"/>
        <color rgb="FFC00000"/>
        <color rgb="FFFFFF00"/>
        <color rgb="FF00B050"/>
      </colorScale>
    </cfRule>
  </conditionalFormatting>
  <conditionalFormatting sqref="G10:K10 M10:V10">
    <cfRule type="colorScale" priority="34">
      <colorScale>
        <cfvo type="num" val="1"/>
        <cfvo type="num" val="3"/>
        <cfvo type="num" val="5"/>
        <color rgb="FFC00000"/>
        <color rgb="FFFFFF00"/>
        <color rgb="FF00B050"/>
      </colorScale>
    </cfRule>
  </conditionalFormatting>
  <conditionalFormatting sqref="G11:K11 M11:V11">
    <cfRule type="colorScale" priority="33">
      <colorScale>
        <cfvo type="num" val="1"/>
        <cfvo type="num" val="3"/>
        <cfvo type="num" val="5"/>
        <color rgb="FFC00000"/>
        <color rgb="FFFFFF00"/>
        <color rgb="FF00B050"/>
      </colorScale>
    </cfRule>
  </conditionalFormatting>
  <conditionalFormatting sqref="G12:K12 M12:V12">
    <cfRule type="colorScale" priority="32">
      <colorScale>
        <cfvo type="num" val="1"/>
        <cfvo type="num" val="3"/>
        <cfvo type="num" val="5"/>
        <color rgb="FFC00000"/>
        <color rgb="FFFFFF00"/>
        <color rgb="FF00B050"/>
      </colorScale>
    </cfRule>
  </conditionalFormatting>
  <conditionalFormatting sqref="G13:K13 M13:V13">
    <cfRule type="colorScale" priority="30">
      <colorScale>
        <cfvo type="num" val="1"/>
        <cfvo type="num" val="3"/>
        <cfvo type="num" val="5"/>
        <color rgb="FFC00000"/>
        <color rgb="FFFFFF00"/>
        <color rgb="FF00B050"/>
      </colorScale>
    </cfRule>
  </conditionalFormatting>
  <conditionalFormatting sqref="G14:K14 M14:V14">
    <cfRule type="colorScale" priority="29">
      <colorScale>
        <cfvo type="num" val="1"/>
        <cfvo type="num" val="3"/>
        <cfvo type="num" val="5"/>
        <color rgb="FFC00000"/>
        <color rgb="FFFFFF00"/>
        <color rgb="FF00B050"/>
      </colorScale>
    </cfRule>
  </conditionalFormatting>
  <conditionalFormatting sqref="G15:K15 M15:V15">
    <cfRule type="colorScale" priority="28">
      <colorScale>
        <cfvo type="num" val="1"/>
        <cfvo type="num" val="3"/>
        <cfvo type="num" val="5"/>
        <color rgb="FFC00000"/>
        <color rgb="FFFFFF00"/>
        <color rgb="FF00B050"/>
      </colorScale>
    </cfRule>
  </conditionalFormatting>
  <conditionalFormatting sqref="G16:K16 M16:V16">
    <cfRule type="colorScale" priority="27">
      <colorScale>
        <cfvo type="num" val="1"/>
        <cfvo type="num" val="3"/>
        <cfvo type="num" val="5"/>
        <color rgb="FFC00000"/>
        <color rgb="FFFFFF00"/>
        <color rgb="FF00B050"/>
      </colorScale>
    </cfRule>
  </conditionalFormatting>
  <conditionalFormatting sqref="G17:K17 M17:V17">
    <cfRule type="colorScale" priority="26">
      <colorScale>
        <cfvo type="num" val="1"/>
        <cfvo type="num" val="3"/>
        <cfvo type="num" val="5"/>
        <color rgb="FFC00000"/>
        <color rgb="FFFFFF00"/>
        <color rgb="FF00B050"/>
      </colorScale>
    </cfRule>
  </conditionalFormatting>
  <conditionalFormatting sqref="G18:K18 M18:V18">
    <cfRule type="colorScale" priority="25">
      <colorScale>
        <cfvo type="num" val="1"/>
        <cfvo type="num" val="3"/>
        <cfvo type="num" val="5"/>
        <color rgb="FFC00000"/>
        <color rgb="FFFFFF00"/>
        <color rgb="FF00B050"/>
      </colorScale>
    </cfRule>
  </conditionalFormatting>
  <conditionalFormatting sqref="G19:K19 M19:V19">
    <cfRule type="colorScale" priority="24">
      <colorScale>
        <cfvo type="num" val="1"/>
        <cfvo type="num" val="3"/>
        <cfvo type="num" val="5"/>
        <color rgb="FFC00000"/>
        <color rgb="FFFFFF00"/>
        <color rgb="FF00B050"/>
      </colorScale>
    </cfRule>
  </conditionalFormatting>
  <conditionalFormatting sqref="G20:K20 M20:V20">
    <cfRule type="colorScale" priority="23">
      <colorScale>
        <cfvo type="num" val="1"/>
        <cfvo type="num" val="3"/>
        <cfvo type="num" val="5"/>
        <color rgb="FFC00000"/>
        <color rgb="FFFFFF00"/>
        <color rgb="FF00B050"/>
      </colorScale>
    </cfRule>
  </conditionalFormatting>
  <conditionalFormatting sqref="G21:K21 M21:V21">
    <cfRule type="colorScale" priority="22">
      <colorScale>
        <cfvo type="num" val="1"/>
        <cfvo type="num" val="3"/>
        <cfvo type="num" val="5"/>
        <color rgb="FFC00000"/>
        <color rgb="FFFFFF00"/>
        <color rgb="FF00B050"/>
      </colorScale>
    </cfRule>
  </conditionalFormatting>
  <conditionalFormatting sqref="G23:K23 M23:V23">
    <cfRule type="colorScale" priority="21">
      <colorScale>
        <cfvo type="num" val="1"/>
        <cfvo type="num" val="3"/>
        <cfvo type="num" val="5"/>
        <color rgb="FFC00000"/>
        <color rgb="FFFFFF00"/>
        <color rgb="FF00B050"/>
      </colorScale>
    </cfRule>
  </conditionalFormatting>
  <conditionalFormatting sqref="G22:K22 M22:V22">
    <cfRule type="colorScale" priority="20">
      <colorScale>
        <cfvo type="num" val="1"/>
        <cfvo type="num" val="3"/>
        <cfvo type="num" val="5"/>
        <color rgb="FFC00000"/>
        <color rgb="FFFFFF00"/>
        <color rgb="FF00B050"/>
      </colorScale>
    </cfRule>
  </conditionalFormatting>
  <conditionalFormatting sqref="G24:K24 M24:V24">
    <cfRule type="colorScale" priority="19">
      <colorScale>
        <cfvo type="num" val="1"/>
        <cfvo type="num" val="3"/>
        <cfvo type="num" val="5"/>
        <color rgb="FFC00000"/>
        <color rgb="FFFFFF00"/>
        <color rgb="FF00B050"/>
      </colorScale>
    </cfRule>
  </conditionalFormatting>
  <conditionalFormatting sqref="G25:K25 M25:V25">
    <cfRule type="colorScale" priority="18">
      <colorScale>
        <cfvo type="num" val="1"/>
        <cfvo type="num" val="3"/>
        <cfvo type="num" val="5"/>
        <color rgb="FFC00000"/>
        <color rgb="FFFFFF00"/>
        <color rgb="FF00B050"/>
      </colorScale>
    </cfRule>
  </conditionalFormatting>
  <conditionalFormatting sqref="G26:K26 M26:V26">
    <cfRule type="colorScale" priority="17">
      <colorScale>
        <cfvo type="num" val="1"/>
        <cfvo type="num" val="3"/>
        <cfvo type="num" val="5"/>
        <color rgb="FFC00000"/>
        <color rgb="FFFFFF00"/>
        <color rgb="FF00B050"/>
      </colorScale>
    </cfRule>
  </conditionalFormatting>
  <conditionalFormatting sqref="G27:K27 M27:V27">
    <cfRule type="colorScale" priority="16">
      <colorScale>
        <cfvo type="num" val="1"/>
        <cfvo type="num" val="3"/>
        <cfvo type="num" val="5"/>
        <color rgb="FFC00000"/>
        <color rgb="FFFFFF00"/>
        <color rgb="FF00B050"/>
      </colorScale>
    </cfRule>
  </conditionalFormatting>
  <conditionalFormatting sqref="G28:K28 M28:V28">
    <cfRule type="colorScale" priority="15">
      <colorScale>
        <cfvo type="num" val="1"/>
        <cfvo type="num" val="3"/>
        <cfvo type="num" val="5"/>
        <color rgb="FFC00000"/>
        <color rgb="FFFFFF00"/>
        <color rgb="FF00B050"/>
      </colorScale>
    </cfRule>
  </conditionalFormatting>
  <conditionalFormatting sqref="G29:K29 M29:V29">
    <cfRule type="colorScale" priority="14">
      <colorScale>
        <cfvo type="num" val="1"/>
        <cfvo type="num" val="3"/>
        <cfvo type="num" val="5"/>
        <color rgb="FFC00000"/>
        <color rgb="FFFFFF00"/>
        <color rgb="FF00B050"/>
      </colorScale>
    </cfRule>
  </conditionalFormatting>
  <conditionalFormatting sqref="G30:K30 M30:V30">
    <cfRule type="colorScale" priority="13">
      <colorScale>
        <cfvo type="num" val="1"/>
        <cfvo type="num" val="3"/>
        <cfvo type="num" val="5"/>
        <color rgb="FFC00000"/>
        <color rgb="FFFFFF00"/>
        <color rgb="FF00B050"/>
      </colorScale>
    </cfRule>
  </conditionalFormatting>
  <conditionalFormatting sqref="G31:K31 M31:V31">
    <cfRule type="colorScale" priority="12">
      <colorScale>
        <cfvo type="num" val="1"/>
        <cfvo type="num" val="3"/>
        <cfvo type="num" val="5"/>
        <color rgb="FFC00000"/>
        <color rgb="FFFFFF00"/>
        <color rgb="FF00B050"/>
      </colorScale>
    </cfRule>
  </conditionalFormatting>
  <conditionalFormatting sqref="G32:K32 M32:V32">
    <cfRule type="colorScale" priority="11">
      <colorScale>
        <cfvo type="num" val="1"/>
        <cfvo type="num" val="3"/>
        <cfvo type="num" val="5"/>
        <color rgb="FFC00000"/>
        <color rgb="FFFFFF00"/>
        <color rgb="FF00B050"/>
      </colorScale>
    </cfRule>
  </conditionalFormatting>
  <conditionalFormatting sqref="G33:K33 M33:V33">
    <cfRule type="colorScale" priority="10">
      <colorScale>
        <cfvo type="num" val="1"/>
        <cfvo type="num" val="3"/>
        <cfvo type="num" val="5"/>
        <color rgb="FFC00000"/>
        <color rgb="FFFFFF00"/>
        <color rgb="FF00B050"/>
      </colorScale>
    </cfRule>
  </conditionalFormatting>
  <conditionalFormatting sqref="G34:K34 M34:V34">
    <cfRule type="colorScale" priority="9">
      <colorScale>
        <cfvo type="num" val="1"/>
        <cfvo type="num" val="3"/>
        <cfvo type="num" val="5"/>
        <color rgb="FFC00000"/>
        <color rgb="FFFFFF00"/>
        <color rgb="FF00B050"/>
      </colorScale>
    </cfRule>
  </conditionalFormatting>
  <conditionalFormatting sqref="G35:K35 M35:V35">
    <cfRule type="colorScale" priority="8">
      <colorScale>
        <cfvo type="num" val="1"/>
        <cfvo type="num" val="3"/>
        <cfvo type="num" val="5"/>
        <color rgb="FFC00000"/>
        <color rgb="FFFFFF00"/>
        <color rgb="FF00B050"/>
      </colorScale>
    </cfRule>
  </conditionalFormatting>
  <conditionalFormatting sqref="G36:K36 M36:V36">
    <cfRule type="colorScale" priority="7">
      <colorScale>
        <cfvo type="num" val="1"/>
        <cfvo type="num" val="3"/>
        <cfvo type="num" val="5"/>
        <color rgb="FFC00000"/>
        <color rgb="FFFFFF00"/>
        <color rgb="FF00B050"/>
      </colorScale>
    </cfRule>
  </conditionalFormatting>
  <conditionalFormatting sqref="G37:K37 M37:V37">
    <cfRule type="colorScale" priority="6">
      <colorScale>
        <cfvo type="num" val="1"/>
        <cfvo type="num" val="3"/>
        <cfvo type="num" val="5"/>
        <color rgb="FFC00000"/>
        <color rgb="FFFFFF00"/>
        <color rgb="FF00B050"/>
      </colorScale>
    </cfRule>
  </conditionalFormatting>
  <conditionalFormatting sqref="G38:K38 M38:V38">
    <cfRule type="colorScale" priority="5">
      <colorScale>
        <cfvo type="num" val="1"/>
        <cfvo type="num" val="3"/>
        <cfvo type="num" val="5"/>
        <color rgb="FFC00000"/>
        <color rgb="FFFFFF00"/>
        <color rgb="FF00B050"/>
      </colorScale>
    </cfRule>
  </conditionalFormatting>
  <conditionalFormatting sqref="X7:BU38">
    <cfRule type="colorScale" priority="4">
      <colorScale>
        <cfvo type="num" val="1"/>
        <cfvo type="num" val="4"/>
        <cfvo type="num" val="7"/>
        <color rgb="FFF8696B"/>
        <color rgb="FFFFEB84"/>
        <color rgb="FF63BE7B"/>
      </colorScale>
    </cfRule>
  </conditionalFormatting>
  <dataValidations count="2">
    <dataValidation type="list" allowBlank="1" showInputMessage="1" showErrorMessage="1" sqref="M7:V38 G7:K38" xr:uid="{00000000-0002-0000-0900-000000000000}">
      <formula1>"1,2,3,4,5"</formula1>
    </dataValidation>
    <dataValidation type="list" allowBlank="1" showInputMessage="1" showErrorMessage="1" sqref="X7:BU38" xr:uid="{00000000-0002-0000-0900-000001000000}">
      <formula1>"1,2,3,4,5,6,7"</formula1>
    </dataValidation>
  </dataValidations>
  <hyperlinks>
    <hyperlink ref="L6" r:id="rId1" xr:uid="{00000000-0004-0000-09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Assess available programme" prompt="Assess the current delivery of the intervention for adolescents" xr:uid="{00000000-0002-0000-0900-000002000000}">
          <x14:formula1>
            <xm:f>'C:\Users\taporth\AppData\Local\Microsoft\Windows\Temporary Internet Files\Content.Outlook\5Z0M25YN\[All In Country Assessment Tool 2015 unlinked updated.xlsx]All In CountryTargets'!#REF!</xm:f>
          </x14:formula1>
          <xm:sqref>W9:W21 W23:W38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B1:M162"/>
  <sheetViews>
    <sheetView showGridLines="0" zoomScale="60" zoomScaleNormal="60" workbookViewId="0"/>
  </sheetViews>
  <sheetFormatPr defaultRowHeight="26.25" x14ac:dyDescent="0.25"/>
  <cols>
    <col min="1" max="1" width="9" style="1040"/>
    <col min="2" max="2" width="32.5" style="1039" customWidth="1"/>
    <col min="3" max="3" width="26.125" style="1040" customWidth="1"/>
    <col min="4" max="4" width="20.25" style="1040" customWidth="1"/>
    <col min="5" max="5" width="27.25" style="1041" customWidth="1"/>
    <col min="6" max="6" width="60.25" style="1042" customWidth="1"/>
    <col min="7" max="7" width="23.25" style="1043" bestFit="1" customWidth="1"/>
    <col min="8" max="8" width="18.875" style="1040" customWidth="1"/>
    <col min="9" max="9" width="16.5" style="1044" customWidth="1"/>
    <col min="10" max="10" width="34.5" style="1040" customWidth="1"/>
    <col min="11" max="13" width="9" style="1045"/>
    <col min="14" max="16384" width="9" style="1040"/>
  </cols>
  <sheetData>
    <row r="1" spans="2:13" ht="27" thickBot="1" x14ac:dyDescent="0.3"/>
    <row r="2" spans="2:13" s="1047" customFormat="1" ht="46.5" customHeight="1" thickBot="1" x14ac:dyDescent="0.3">
      <c r="B2" s="1425" t="s">
        <v>1429</v>
      </c>
      <c r="C2" s="1426"/>
      <c r="D2" s="1426"/>
      <c r="E2" s="1426"/>
      <c r="F2" s="1426"/>
      <c r="G2" s="1426"/>
      <c r="H2" s="1426"/>
      <c r="I2" s="1426"/>
      <c r="J2" s="1427"/>
      <c r="K2" s="1046"/>
      <c r="L2" s="1046"/>
      <c r="M2" s="1046"/>
    </row>
    <row r="3" spans="2:13" s="1050" customFormat="1" ht="52.5" customHeight="1" x14ac:dyDescent="0.25">
      <c r="B3" s="1428" t="s">
        <v>1430</v>
      </c>
      <c r="C3" s="1429"/>
      <c r="D3" s="1429"/>
      <c r="E3" s="1430"/>
      <c r="F3" s="1431" t="s">
        <v>1431</v>
      </c>
      <c r="G3" s="1432"/>
      <c r="H3" s="1432"/>
      <c r="I3" s="1432"/>
      <c r="J3" s="1433"/>
      <c r="K3" s="1048"/>
      <c r="L3" s="1048"/>
      <c r="M3" s="1049"/>
    </row>
    <row r="4" spans="2:13" s="1050" customFormat="1" ht="55.5" customHeight="1" thickBot="1" x14ac:dyDescent="0.3">
      <c r="B4" s="1434"/>
      <c r="C4" s="1435"/>
      <c r="D4" s="1435"/>
      <c r="E4" s="1436"/>
      <c r="F4" s="1437"/>
      <c r="G4" s="1438"/>
      <c r="H4" s="1438"/>
      <c r="I4" s="1438"/>
      <c r="J4" s="1439"/>
      <c r="K4" s="1048"/>
      <c r="L4" s="1048"/>
      <c r="M4" s="1049"/>
    </row>
    <row r="5" spans="2:13" s="1051" customFormat="1" ht="35.25" customHeight="1" x14ac:dyDescent="0.25">
      <c r="B5" s="1440" t="s">
        <v>899</v>
      </c>
      <c r="C5" s="1442" t="s">
        <v>1432</v>
      </c>
      <c r="D5" s="1444" t="s">
        <v>1433</v>
      </c>
      <c r="E5" s="1444"/>
      <c r="F5" s="1445" t="s">
        <v>183</v>
      </c>
      <c r="G5" s="1446"/>
      <c r="H5" s="1449" t="s">
        <v>188</v>
      </c>
      <c r="I5" s="1451" t="s">
        <v>636</v>
      </c>
      <c r="J5" s="1453" t="s">
        <v>1434</v>
      </c>
      <c r="K5" s="1049"/>
      <c r="L5" s="1049"/>
      <c r="M5" s="1049"/>
    </row>
    <row r="6" spans="2:13" s="1051" customFormat="1" ht="35.25" customHeight="1" thickBot="1" x14ac:dyDescent="0.3">
      <c r="B6" s="1441"/>
      <c r="C6" s="1443"/>
      <c r="D6" s="1052" t="s">
        <v>905</v>
      </c>
      <c r="E6" s="1053" t="s">
        <v>1435</v>
      </c>
      <c r="F6" s="1447"/>
      <c r="G6" s="1448"/>
      <c r="H6" s="1450"/>
      <c r="I6" s="1452"/>
      <c r="J6" s="1454"/>
      <c r="K6" s="1049"/>
      <c r="L6" s="1049"/>
      <c r="M6" s="1049"/>
    </row>
    <row r="7" spans="2:13" ht="45" customHeight="1" x14ac:dyDescent="0.25">
      <c r="B7" s="1469" t="s">
        <v>800</v>
      </c>
      <c r="C7" s="1473"/>
      <c r="D7" s="1477" t="s">
        <v>908</v>
      </c>
      <c r="E7" s="1054" t="s">
        <v>909</v>
      </c>
      <c r="F7" s="1479"/>
      <c r="G7" s="1480"/>
      <c r="H7" s="1055"/>
      <c r="I7" s="1056">
        <v>0.32</v>
      </c>
      <c r="J7" s="1057"/>
    </row>
    <row r="8" spans="2:13" ht="59.25" customHeight="1" x14ac:dyDescent="0.25">
      <c r="B8" s="1470"/>
      <c r="C8" s="1474"/>
      <c r="D8" s="1478"/>
      <c r="E8" s="1058" t="s">
        <v>910</v>
      </c>
      <c r="F8" s="1481"/>
      <c r="G8" s="1482"/>
      <c r="H8" s="1059"/>
      <c r="I8" s="1060">
        <v>0.1</v>
      </c>
      <c r="J8" s="1061"/>
    </row>
    <row r="9" spans="2:13" ht="47.25" customHeight="1" x14ac:dyDescent="0.25">
      <c r="B9" s="1470"/>
      <c r="C9" s="1474"/>
      <c r="D9" s="1478"/>
      <c r="E9" s="1058" t="s">
        <v>795</v>
      </c>
      <c r="F9" s="1481"/>
      <c r="G9" s="1482"/>
      <c r="H9" s="1059"/>
      <c r="I9" s="1060">
        <v>0</v>
      </c>
      <c r="J9" s="1061"/>
    </row>
    <row r="10" spans="2:13" ht="33" customHeight="1" x14ac:dyDescent="0.25">
      <c r="B10" s="1470"/>
      <c r="C10" s="1474"/>
      <c r="D10" s="1478" t="s">
        <v>911</v>
      </c>
      <c r="E10" s="1466" t="s">
        <v>912</v>
      </c>
      <c r="F10" s="1461"/>
      <c r="G10" s="1062" t="s">
        <v>1436</v>
      </c>
      <c r="H10" s="1455"/>
      <c r="I10" s="1060">
        <v>0.6</v>
      </c>
      <c r="J10" s="1458"/>
    </row>
    <row r="11" spans="2:13" ht="32.25" customHeight="1" x14ac:dyDescent="0.25">
      <c r="B11" s="1470"/>
      <c r="C11" s="1474"/>
      <c r="D11" s="1478"/>
      <c r="E11" s="1467"/>
      <c r="F11" s="1462"/>
      <c r="G11" s="1062" t="s">
        <v>1437</v>
      </c>
      <c r="H11" s="1456"/>
      <c r="I11" s="1060">
        <v>0.56000000000000005</v>
      </c>
      <c r="J11" s="1459"/>
    </row>
    <row r="12" spans="2:13" ht="36" customHeight="1" x14ac:dyDescent="0.25">
      <c r="B12" s="1470"/>
      <c r="C12" s="1474"/>
      <c r="D12" s="1478"/>
      <c r="E12" s="1467"/>
      <c r="F12" s="1462"/>
      <c r="G12" s="1062" t="s">
        <v>1438</v>
      </c>
      <c r="H12" s="1456"/>
      <c r="I12" s="1060">
        <v>0.67</v>
      </c>
      <c r="J12" s="1459"/>
    </row>
    <row r="13" spans="2:13" ht="29.25" customHeight="1" x14ac:dyDescent="0.25">
      <c r="B13" s="1470"/>
      <c r="C13" s="1474"/>
      <c r="D13" s="1478"/>
      <c r="E13" s="1468"/>
      <c r="F13" s="1463"/>
      <c r="G13" s="1062" t="s">
        <v>1439</v>
      </c>
      <c r="H13" s="1464"/>
      <c r="I13" s="1060">
        <v>0.78</v>
      </c>
      <c r="J13" s="1465"/>
    </row>
    <row r="14" spans="2:13" ht="30.75" customHeight="1" x14ac:dyDescent="0.25">
      <c r="B14" s="1470"/>
      <c r="C14" s="1474"/>
      <c r="D14" s="1478"/>
      <c r="E14" s="1466" t="s">
        <v>797</v>
      </c>
      <c r="F14" s="1461"/>
      <c r="G14" s="1062" t="s">
        <v>1436</v>
      </c>
      <c r="H14" s="1455"/>
      <c r="I14" s="1060">
        <v>0.32</v>
      </c>
      <c r="J14" s="1458"/>
    </row>
    <row r="15" spans="2:13" ht="33.75" customHeight="1" x14ac:dyDescent="0.25">
      <c r="B15" s="1470"/>
      <c r="C15" s="1474"/>
      <c r="D15" s="1478"/>
      <c r="E15" s="1467"/>
      <c r="F15" s="1462"/>
      <c r="G15" s="1062" t="s">
        <v>1437</v>
      </c>
      <c r="H15" s="1456"/>
      <c r="I15" s="1060">
        <v>0.31</v>
      </c>
      <c r="J15" s="1459"/>
    </row>
    <row r="16" spans="2:13" ht="30" customHeight="1" x14ac:dyDescent="0.25">
      <c r="B16" s="1470"/>
      <c r="C16" s="1474"/>
      <c r="D16" s="1478"/>
      <c r="E16" s="1467"/>
      <c r="F16" s="1462"/>
      <c r="G16" s="1062" t="s">
        <v>1438</v>
      </c>
      <c r="H16" s="1456"/>
      <c r="I16" s="1060">
        <v>0.12</v>
      </c>
      <c r="J16" s="1459"/>
    </row>
    <row r="17" spans="2:13" ht="30" customHeight="1" x14ac:dyDescent="0.25">
      <c r="B17" s="1470"/>
      <c r="C17" s="1474"/>
      <c r="D17" s="1478"/>
      <c r="E17" s="1468"/>
      <c r="F17" s="1463"/>
      <c r="G17" s="1062" t="s">
        <v>1439</v>
      </c>
      <c r="H17" s="1464"/>
      <c r="I17" s="1060">
        <v>0.12</v>
      </c>
      <c r="J17" s="1465"/>
    </row>
    <row r="18" spans="2:13" ht="35.25" customHeight="1" x14ac:dyDescent="0.25">
      <c r="B18" s="1471"/>
      <c r="C18" s="1475"/>
      <c r="D18" s="1466"/>
      <c r="E18" s="1466" t="s">
        <v>798</v>
      </c>
      <c r="F18" s="1461"/>
      <c r="G18" s="1062" t="s">
        <v>1436</v>
      </c>
      <c r="H18" s="1455"/>
      <c r="I18" s="1060">
        <v>0.08</v>
      </c>
      <c r="J18" s="1458"/>
    </row>
    <row r="19" spans="2:13" ht="35.25" customHeight="1" x14ac:dyDescent="0.25">
      <c r="B19" s="1471"/>
      <c r="C19" s="1475"/>
      <c r="D19" s="1466"/>
      <c r="E19" s="1467"/>
      <c r="F19" s="1462"/>
      <c r="G19" s="1062" t="s">
        <v>1437</v>
      </c>
      <c r="H19" s="1456"/>
      <c r="I19" s="1060">
        <v>0.08</v>
      </c>
      <c r="J19" s="1459"/>
    </row>
    <row r="20" spans="2:13" ht="33" customHeight="1" x14ac:dyDescent="0.25">
      <c r="B20" s="1471"/>
      <c r="C20" s="1475"/>
      <c r="D20" s="1466"/>
      <c r="E20" s="1467"/>
      <c r="F20" s="1462"/>
      <c r="G20" s="1062" t="s">
        <v>1438</v>
      </c>
      <c r="H20" s="1456"/>
      <c r="I20" s="1060">
        <v>7.0000000000000007E-2</v>
      </c>
      <c r="J20" s="1459"/>
    </row>
    <row r="21" spans="2:13" ht="33.75" customHeight="1" thickBot="1" x14ac:dyDescent="0.3">
      <c r="B21" s="1472"/>
      <c r="C21" s="1476"/>
      <c r="D21" s="1483"/>
      <c r="E21" s="1484"/>
      <c r="F21" s="1485"/>
      <c r="G21" s="1062" t="s">
        <v>1439</v>
      </c>
      <c r="H21" s="1457"/>
      <c r="I21" s="1063">
        <v>7.0000000000000007E-2</v>
      </c>
      <c r="J21" s="1460"/>
    </row>
    <row r="22" spans="2:13" ht="27" thickBot="1" x14ac:dyDescent="0.3">
      <c r="B22" s="1064"/>
      <c r="C22" s="1065"/>
      <c r="D22" s="1065"/>
      <c r="E22" s="1066"/>
      <c r="F22" s="1067"/>
      <c r="G22" s="1068"/>
      <c r="H22" s="1065"/>
      <c r="I22" s="1069"/>
      <c r="J22" s="1065"/>
    </row>
    <row r="23" spans="2:13" s="1047" customFormat="1" ht="46.5" customHeight="1" thickBot="1" x14ac:dyDescent="0.3">
      <c r="B23" s="1425" t="s">
        <v>1429</v>
      </c>
      <c r="C23" s="1426"/>
      <c r="D23" s="1426"/>
      <c r="E23" s="1426"/>
      <c r="F23" s="1426"/>
      <c r="G23" s="1426"/>
      <c r="H23" s="1426"/>
      <c r="I23" s="1426"/>
      <c r="J23" s="1427"/>
      <c r="K23" s="1046"/>
      <c r="L23" s="1046"/>
      <c r="M23" s="1046"/>
    </row>
    <row r="24" spans="2:13" s="1050" customFormat="1" ht="52.5" customHeight="1" x14ac:dyDescent="0.25">
      <c r="B24" s="1431" t="s">
        <v>1430</v>
      </c>
      <c r="C24" s="1432"/>
      <c r="D24" s="1432"/>
      <c r="E24" s="1433"/>
      <c r="F24" s="1431" t="s">
        <v>1431</v>
      </c>
      <c r="G24" s="1432"/>
      <c r="H24" s="1432"/>
      <c r="I24" s="1432"/>
      <c r="J24" s="1433"/>
      <c r="K24" s="1048"/>
      <c r="L24" s="1048"/>
      <c r="M24" s="1049"/>
    </row>
    <row r="25" spans="2:13" s="1050" customFormat="1" ht="55.5" customHeight="1" thickBot="1" x14ac:dyDescent="0.3">
      <c r="B25" s="1434"/>
      <c r="C25" s="1435"/>
      <c r="D25" s="1435"/>
      <c r="E25" s="1436"/>
      <c r="F25" s="1437"/>
      <c r="G25" s="1438"/>
      <c r="H25" s="1438"/>
      <c r="I25" s="1438"/>
      <c r="J25" s="1439"/>
      <c r="K25" s="1048"/>
      <c r="L25" s="1048"/>
      <c r="M25" s="1049"/>
    </row>
    <row r="26" spans="2:13" s="1051" customFormat="1" ht="35.25" customHeight="1" x14ac:dyDescent="0.25">
      <c r="B26" s="1440" t="s">
        <v>899</v>
      </c>
      <c r="C26" s="1442" t="s">
        <v>1432</v>
      </c>
      <c r="D26" s="1444" t="s">
        <v>1433</v>
      </c>
      <c r="E26" s="1444"/>
      <c r="F26" s="1445" t="s">
        <v>183</v>
      </c>
      <c r="G26" s="1446"/>
      <c r="H26" s="1449" t="s">
        <v>188</v>
      </c>
      <c r="I26" s="1451" t="s">
        <v>636</v>
      </c>
      <c r="J26" s="1453" t="s">
        <v>1434</v>
      </c>
      <c r="K26" s="1049"/>
      <c r="L26" s="1049"/>
      <c r="M26" s="1049"/>
    </row>
    <row r="27" spans="2:13" s="1051" customFormat="1" ht="35.25" customHeight="1" thickBot="1" x14ac:dyDescent="0.3">
      <c r="B27" s="1441"/>
      <c r="C27" s="1443"/>
      <c r="D27" s="1052" t="s">
        <v>905</v>
      </c>
      <c r="E27" s="1053" t="s">
        <v>1435</v>
      </c>
      <c r="F27" s="1447"/>
      <c r="G27" s="1448"/>
      <c r="H27" s="1450"/>
      <c r="I27" s="1452"/>
      <c r="J27" s="1454"/>
      <c r="K27" s="1049"/>
      <c r="L27" s="1049"/>
      <c r="M27" s="1049"/>
    </row>
    <row r="28" spans="2:13" ht="55.5" customHeight="1" x14ac:dyDescent="0.25">
      <c r="B28" s="1486" t="s">
        <v>807</v>
      </c>
      <c r="C28" s="1490"/>
      <c r="D28" s="1477" t="s">
        <v>908</v>
      </c>
      <c r="E28" s="1054" t="s">
        <v>909</v>
      </c>
      <c r="F28" s="1479"/>
      <c r="G28" s="1480"/>
      <c r="H28" s="1055"/>
      <c r="I28" s="1056">
        <v>0</v>
      </c>
      <c r="J28" s="1057"/>
    </row>
    <row r="29" spans="2:13" ht="51.75" customHeight="1" x14ac:dyDescent="0.25">
      <c r="B29" s="1487"/>
      <c r="C29" s="1491"/>
      <c r="D29" s="1478"/>
      <c r="E29" s="1058" t="s">
        <v>910</v>
      </c>
      <c r="F29" s="1481"/>
      <c r="G29" s="1482"/>
      <c r="H29" s="1059"/>
      <c r="I29" s="1060">
        <v>0</v>
      </c>
      <c r="J29" s="1061"/>
    </row>
    <row r="30" spans="2:13" ht="45" customHeight="1" x14ac:dyDescent="0.25">
      <c r="B30" s="1487"/>
      <c r="C30" s="1491"/>
      <c r="D30" s="1478"/>
      <c r="E30" s="1058" t="s">
        <v>795</v>
      </c>
      <c r="F30" s="1481"/>
      <c r="G30" s="1482"/>
      <c r="H30" s="1059"/>
      <c r="I30" s="1060">
        <v>0</v>
      </c>
      <c r="J30" s="1061"/>
    </row>
    <row r="31" spans="2:13" ht="36" customHeight="1" x14ac:dyDescent="0.25">
      <c r="B31" s="1487"/>
      <c r="C31" s="1491"/>
      <c r="D31" s="1478" t="s">
        <v>911</v>
      </c>
      <c r="E31" s="1466" t="s">
        <v>912</v>
      </c>
      <c r="F31" s="1461"/>
      <c r="G31" s="1062" t="s">
        <v>1436</v>
      </c>
      <c r="H31" s="1455"/>
      <c r="I31" s="1060">
        <v>0</v>
      </c>
      <c r="J31" s="1458"/>
    </row>
    <row r="32" spans="2:13" ht="33" customHeight="1" x14ac:dyDescent="0.25">
      <c r="B32" s="1487"/>
      <c r="C32" s="1491"/>
      <c r="D32" s="1478"/>
      <c r="E32" s="1467"/>
      <c r="F32" s="1462"/>
      <c r="G32" s="1062" t="s">
        <v>1437</v>
      </c>
      <c r="H32" s="1456"/>
      <c r="I32" s="1060">
        <v>0</v>
      </c>
      <c r="J32" s="1459"/>
    </row>
    <row r="33" spans="2:13" ht="28.5" customHeight="1" x14ac:dyDescent="0.25">
      <c r="B33" s="1487"/>
      <c r="C33" s="1491"/>
      <c r="D33" s="1478"/>
      <c r="E33" s="1467"/>
      <c r="F33" s="1462"/>
      <c r="G33" s="1062" t="s">
        <v>1438</v>
      </c>
      <c r="H33" s="1456"/>
      <c r="I33" s="1060">
        <v>0</v>
      </c>
      <c r="J33" s="1459"/>
    </row>
    <row r="34" spans="2:13" ht="31.5" customHeight="1" x14ac:dyDescent="0.25">
      <c r="B34" s="1487"/>
      <c r="C34" s="1491"/>
      <c r="D34" s="1478"/>
      <c r="E34" s="1468"/>
      <c r="F34" s="1463"/>
      <c r="G34" s="1062" t="s">
        <v>1439</v>
      </c>
      <c r="H34" s="1464"/>
      <c r="I34" s="1060">
        <v>0</v>
      </c>
      <c r="J34" s="1465"/>
    </row>
    <row r="35" spans="2:13" ht="33.75" customHeight="1" x14ac:dyDescent="0.25">
      <c r="B35" s="1487"/>
      <c r="C35" s="1491"/>
      <c r="D35" s="1478"/>
      <c r="E35" s="1466" t="s">
        <v>797</v>
      </c>
      <c r="F35" s="1461"/>
      <c r="G35" s="1062" t="s">
        <v>1436</v>
      </c>
      <c r="H35" s="1455"/>
      <c r="I35" s="1060">
        <v>0</v>
      </c>
      <c r="J35" s="1458"/>
    </row>
    <row r="36" spans="2:13" ht="32.25" customHeight="1" x14ac:dyDescent="0.25">
      <c r="B36" s="1487"/>
      <c r="C36" s="1491"/>
      <c r="D36" s="1478"/>
      <c r="E36" s="1467"/>
      <c r="F36" s="1462"/>
      <c r="G36" s="1062" t="s">
        <v>1437</v>
      </c>
      <c r="H36" s="1456"/>
      <c r="I36" s="1060">
        <v>0</v>
      </c>
      <c r="J36" s="1459"/>
    </row>
    <row r="37" spans="2:13" ht="31.5" customHeight="1" x14ac:dyDescent="0.25">
      <c r="B37" s="1487"/>
      <c r="C37" s="1491"/>
      <c r="D37" s="1478"/>
      <c r="E37" s="1467"/>
      <c r="F37" s="1462"/>
      <c r="G37" s="1062" t="s">
        <v>1438</v>
      </c>
      <c r="H37" s="1456"/>
      <c r="I37" s="1060">
        <v>0</v>
      </c>
      <c r="J37" s="1459"/>
    </row>
    <row r="38" spans="2:13" ht="33.75" customHeight="1" x14ac:dyDescent="0.25">
      <c r="B38" s="1487"/>
      <c r="C38" s="1491"/>
      <c r="D38" s="1478"/>
      <c r="E38" s="1468"/>
      <c r="F38" s="1463"/>
      <c r="G38" s="1062" t="s">
        <v>1439</v>
      </c>
      <c r="H38" s="1464"/>
      <c r="I38" s="1060">
        <v>0</v>
      </c>
      <c r="J38" s="1465"/>
    </row>
    <row r="39" spans="2:13" ht="29.25" customHeight="1" x14ac:dyDescent="0.25">
      <c r="B39" s="1488"/>
      <c r="C39" s="1492"/>
      <c r="D39" s="1466"/>
      <c r="E39" s="1466" t="s">
        <v>798</v>
      </c>
      <c r="F39" s="1461"/>
      <c r="G39" s="1062" t="s">
        <v>1436</v>
      </c>
      <c r="H39" s="1455"/>
      <c r="I39" s="1060">
        <v>0</v>
      </c>
      <c r="J39" s="1458"/>
    </row>
    <row r="40" spans="2:13" ht="30.75" customHeight="1" x14ac:dyDescent="0.25">
      <c r="B40" s="1488"/>
      <c r="C40" s="1492"/>
      <c r="D40" s="1466"/>
      <c r="E40" s="1467"/>
      <c r="F40" s="1462"/>
      <c r="G40" s="1062" t="s">
        <v>1437</v>
      </c>
      <c r="H40" s="1456"/>
      <c r="I40" s="1060">
        <v>0</v>
      </c>
      <c r="J40" s="1459"/>
    </row>
    <row r="41" spans="2:13" ht="24.75" customHeight="1" x14ac:dyDescent="0.25">
      <c r="B41" s="1488"/>
      <c r="C41" s="1492"/>
      <c r="D41" s="1466"/>
      <c r="E41" s="1467"/>
      <c r="F41" s="1462"/>
      <c r="G41" s="1062" t="s">
        <v>1438</v>
      </c>
      <c r="H41" s="1456"/>
      <c r="I41" s="1060">
        <v>0</v>
      </c>
      <c r="J41" s="1459"/>
    </row>
    <row r="42" spans="2:13" ht="31.5" customHeight="1" thickBot="1" x14ac:dyDescent="0.3">
      <c r="B42" s="1489"/>
      <c r="C42" s="1493"/>
      <c r="D42" s="1483"/>
      <c r="E42" s="1484"/>
      <c r="F42" s="1485"/>
      <c r="G42" s="1062" t="s">
        <v>1439</v>
      </c>
      <c r="H42" s="1457"/>
      <c r="I42" s="1063">
        <v>0</v>
      </c>
      <c r="J42" s="1460"/>
    </row>
    <row r="43" spans="2:13" ht="27" thickBot="1" x14ac:dyDescent="0.3">
      <c r="B43" s="1064"/>
      <c r="C43" s="1065"/>
      <c r="D43" s="1065"/>
      <c r="E43" s="1066"/>
      <c r="F43" s="1067"/>
      <c r="G43" s="1068"/>
      <c r="H43" s="1065"/>
      <c r="I43" s="1069"/>
      <c r="J43" s="1065"/>
    </row>
    <row r="44" spans="2:13" s="1047" customFormat="1" ht="46.5" customHeight="1" thickBot="1" x14ac:dyDescent="0.3">
      <c r="B44" s="1425" t="s">
        <v>1429</v>
      </c>
      <c r="C44" s="1426"/>
      <c r="D44" s="1426"/>
      <c r="E44" s="1426"/>
      <c r="F44" s="1426"/>
      <c r="G44" s="1426"/>
      <c r="H44" s="1426"/>
      <c r="I44" s="1426"/>
      <c r="J44" s="1427"/>
      <c r="K44" s="1046"/>
      <c r="L44" s="1046"/>
      <c r="M44" s="1046"/>
    </row>
    <row r="45" spans="2:13" s="1050" customFormat="1" ht="52.5" customHeight="1" x14ac:dyDescent="0.25">
      <c r="B45" s="1431" t="s">
        <v>1430</v>
      </c>
      <c r="C45" s="1432"/>
      <c r="D45" s="1432"/>
      <c r="E45" s="1433"/>
      <c r="F45" s="1431" t="s">
        <v>1431</v>
      </c>
      <c r="G45" s="1432"/>
      <c r="H45" s="1432"/>
      <c r="I45" s="1432"/>
      <c r="J45" s="1433"/>
      <c r="K45" s="1048"/>
      <c r="L45" s="1048"/>
      <c r="M45" s="1049"/>
    </row>
    <row r="46" spans="2:13" s="1050" customFormat="1" ht="55.5" customHeight="1" thickBot="1" x14ac:dyDescent="0.3">
      <c r="B46" s="1434"/>
      <c r="C46" s="1435"/>
      <c r="D46" s="1435"/>
      <c r="E46" s="1436"/>
      <c r="F46" s="1437"/>
      <c r="G46" s="1438"/>
      <c r="H46" s="1438"/>
      <c r="I46" s="1438"/>
      <c r="J46" s="1439"/>
      <c r="K46" s="1048"/>
      <c r="L46" s="1048"/>
      <c r="M46" s="1049"/>
    </row>
    <row r="47" spans="2:13" s="1051" customFormat="1" ht="35.25" customHeight="1" x14ac:dyDescent="0.25">
      <c r="B47" s="1440" t="s">
        <v>899</v>
      </c>
      <c r="C47" s="1442" t="s">
        <v>1432</v>
      </c>
      <c r="D47" s="1444" t="s">
        <v>1433</v>
      </c>
      <c r="E47" s="1444"/>
      <c r="F47" s="1445" t="s">
        <v>183</v>
      </c>
      <c r="G47" s="1446"/>
      <c r="H47" s="1449" t="s">
        <v>188</v>
      </c>
      <c r="I47" s="1451" t="s">
        <v>636</v>
      </c>
      <c r="J47" s="1453" t="s">
        <v>1434</v>
      </c>
      <c r="K47" s="1049"/>
      <c r="L47" s="1049"/>
      <c r="M47" s="1049"/>
    </row>
    <row r="48" spans="2:13" s="1051" customFormat="1" ht="35.25" customHeight="1" thickBot="1" x14ac:dyDescent="0.3">
      <c r="B48" s="1441"/>
      <c r="C48" s="1443"/>
      <c r="D48" s="1052" t="s">
        <v>905</v>
      </c>
      <c r="E48" s="1053" t="s">
        <v>1435</v>
      </c>
      <c r="F48" s="1447"/>
      <c r="G48" s="1448"/>
      <c r="H48" s="1450"/>
      <c r="I48" s="1452"/>
      <c r="J48" s="1454"/>
      <c r="K48" s="1049"/>
      <c r="L48" s="1049"/>
      <c r="M48" s="1049"/>
    </row>
    <row r="49" spans="2:13" ht="55.5" customHeight="1" x14ac:dyDescent="0.25">
      <c r="B49" s="1486" t="s">
        <v>1440</v>
      </c>
      <c r="C49" s="1490"/>
      <c r="D49" s="1477" t="s">
        <v>908</v>
      </c>
      <c r="E49" s="1054" t="s">
        <v>909</v>
      </c>
      <c r="F49" s="1479"/>
      <c r="G49" s="1480"/>
      <c r="H49" s="1055"/>
      <c r="I49" s="1056">
        <v>0</v>
      </c>
      <c r="J49" s="1057"/>
    </row>
    <row r="50" spans="2:13" ht="51.75" customHeight="1" x14ac:dyDescent="0.25">
      <c r="B50" s="1487"/>
      <c r="C50" s="1491"/>
      <c r="D50" s="1478"/>
      <c r="E50" s="1058" t="s">
        <v>910</v>
      </c>
      <c r="F50" s="1481"/>
      <c r="G50" s="1482"/>
      <c r="H50" s="1059"/>
      <c r="I50" s="1060">
        <v>0</v>
      </c>
      <c r="J50" s="1061"/>
    </row>
    <row r="51" spans="2:13" ht="45" customHeight="1" x14ac:dyDescent="0.25">
      <c r="B51" s="1487"/>
      <c r="C51" s="1491"/>
      <c r="D51" s="1478"/>
      <c r="E51" s="1058" t="s">
        <v>795</v>
      </c>
      <c r="F51" s="1481"/>
      <c r="G51" s="1482"/>
      <c r="H51" s="1059"/>
      <c r="I51" s="1060">
        <v>0</v>
      </c>
      <c r="J51" s="1061"/>
    </row>
    <row r="52" spans="2:13" ht="36" customHeight="1" x14ac:dyDescent="0.25">
      <c r="B52" s="1487"/>
      <c r="C52" s="1491"/>
      <c r="D52" s="1478" t="s">
        <v>911</v>
      </c>
      <c r="E52" s="1466" t="s">
        <v>912</v>
      </c>
      <c r="F52" s="1461"/>
      <c r="G52" s="1070" t="s">
        <v>1441</v>
      </c>
      <c r="H52" s="1455"/>
      <c r="I52" s="1060">
        <v>0</v>
      </c>
      <c r="J52" s="1458"/>
    </row>
    <row r="53" spans="2:13" ht="32.25" customHeight="1" x14ac:dyDescent="0.25">
      <c r="B53" s="1487"/>
      <c r="C53" s="1491"/>
      <c r="D53" s="1478"/>
      <c r="E53" s="1467"/>
      <c r="F53" s="1462"/>
      <c r="G53" s="1070" t="s">
        <v>1442</v>
      </c>
      <c r="H53" s="1456"/>
      <c r="I53" s="1060">
        <v>0</v>
      </c>
      <c r="J53" s="1459"/>
    </row>
    <row r="54" spans="2:13" ht="32.25" customHeight="1" x14ac:dyDescent="0.25">
      <c r="B54" s="1487"/>
      <c r="C54" s="1491"/>
      <c r="D54" s="1478"/>
      <c r="E54" s="1466" t="s">
        <v>797</v>
      </c>
      <c r="F54" s="1461"/>
      <c r="G54" s="1070" t="s">
        <v>1441</v>
      </c>
      <c r="H54" s="1455"/>
      <c r="I54" s="1060">
        <v>0</v>
      </c>
      <c r="J54" s="1458"/>
    </row>
    <row r="55" spans="2:13" ht="33.75" customHeight="1" x14ac:dyDescent="0.25">
      <c r="B55" s="1487"/>
      <c r="C55" s="1491"/>
      <c r="D55" s="1478"/>
      <c r="E55" s="1467"/>
      <c r="F55" s="1462"/>
      <c r="G55" s="1070" t="s">
        <v>1442</v>
      </c>
      <c r="H55" s="1456"/>
      <c r="I55" s="1060">
        <v>0</v>
      </c>
      <c r="J55" s="1459"/>
    </row>
    <row r="56" spans="2:13" ht="33" customHeight="1" x14ac:dyDescent="0.25">
      <c r="B56" s="1488"/>
      <c r="C56" s="1492"/>
      <c r="D56" s="1466"/>
      <c r="E56" s="1466" t="s">
        <v>798</v>
      </c>
      <c r="F56" s="1461"/>
      <c r="G56" s="1070" t="s">
        <v>1441</v>
      </c>
      <c r="H56" s="1455"/>
      <c r="I56" s="1060">
        <v>0</v>
      </c>
      <c r="J56" s="1458"/>
    </row>
    <row r="57" spans="2:13" ht="29.25" customHeight="1" thickBot="1" x14ac:dyDescent="0.3">
      <c r="B57" s="1489"/>
      <c r="C57" s="1493"/>
      <c r="D57" s="1483"/>
      <c r="E57" s="1484"/>
      <c r="F57" s="1485"/>
      <c r="G57" s="1071" t="s">
        <v>1442</v>
      </c>
      <c r="H57" s="1457"/>
      <c r="I57" s="1063">
        <v>0</v>
      </c>
      <c r="J57" s="1460"/>
    </row>
    <row r="58" spans="2:13" s="1065" customFormat="1" ht="46.5" customHeight="1" thickBot="1" x14ac:dyDescent="0.3">
      <c r="B58" s="1064"/>
      <c r="E58" s="1066"/>
      <c r="F58" s="1067"/>
      <c r="G58" s="1068"/>
      <c r="I58" s="1069"/>
      <c r="K58" s="1045"/>
      <c r="L58" s="1045"/>
      <c r="M58" s="1045"/>
    </row>
    <row r="59" spans="2:13" s="1047" customFormat="1" ht="46.5" customHeight="1" thickBot="1" x14ac:dyDescent="0.3">
      <c r="B59" s="1425" t="s">
        <v>1429</v>
      </c>
      <c r="C59" s="1426"/>
      <c r="D59" s="1426"/>
      <c r="E59" s="1426"/>
      <c r="F59" s="1426"/>
      <c r="G59" s="1426"/>
      <c r="H59" s="1426"/>
      <c r="I59" s="1426"/>
      <c r="J59" s="1427"/>
      <c r="K59" s="1046"/>
      <c r="L59" s="1046"/>
      <c r="M59" s="1046"/>
    </row>
    <row r="60" spans="2:13" s="1050" customFormat="1" ht="52.5" customHeight="1" x14ac:dyDescent="0.25">
      <c r="B60" s="1431" t="s">
        <v>1430</v>
      </c>
      <c r="C60" s="1432"/>
      <c r="D60" s="1432"/>
      <c r="E60" s="1433"/>
      <c r="F60" s="1431" t="s">
        <v>1431</v>
      </c>
      <c r="G60" s="1432"/>
      <c r="H60" s="1432"/>
      <c r="I60" s="1432"/>
      <c r="J60" s="1433"/>
      <c r="K60" s="1048"/>
      <c r="L60" s="1048"/>
      <c r="M60" s="1049"/>
    </row>
    <row r="61" spans="2:13" s="1050" customFormat="1" ht="55.5" customHeight="1" thickBot="1" x14ac:dyDescent="0.3">
      <c r="B61" s="1434"/>
      <c r="C61" s="1435"/>
      <c r="D61" s="1435"/>
      <c r="E61" s="1436"/>
      <c r="F61" s="1437"/>
      <c r="G61" s="1438"/>
      <c r="H61" s="1438"/>
      <c r="I61" s="1438"/>
      <c r="J61" s="1439"/>
      <c r="K61" s="1048"/>
      <c r="L61" s="1048"/>
      <c r="M61" s="1049"/>
    </row>
    <row r="62" spans="2:13" s="1051" customFormat="1" ht="35.25" customHeight="1" x14ac:dyDescent="0.25">
      <c r="B62" s="1440" t="s">
        <v>899</v>
      </c>
      <c r="C62" s="1442" t="s">
        <v>1432</v>
      </c>
      <c r="D62" s="1444" t="s">
        <v>1433</v>
      </c>
      <c r="E62" s="1444"/>
      <c r="F62" s="1445" t="s">
        <v>183</v>
      </c>
      <c r="G62" s="1446"/>
      <c r="H62" s="1449" t="s">
        <v>188</v>
      </c>
      <c r="I62" s="1451" t="s">
        <v>636</v>
      </c>
      <c r="J62" s="1453" t="s">
        <v>1434</v>
      </c>
      <c r="K62" s="1049"/>
      <c r="L62" s="1049"/>
      <c r="M62" s="1049"/>
    </row>
    <row r="63" spans="2:13" s="1051" customFormat="1" ht="35.25" customHeight="1" thickBot="1" x14ac:dyDescent="0.3">
      <c r="B63" s="1441"/>
      <c r="C63" s="1443"/>
      <c r="D63" s="1052" t="s">
        <v>905</v>
      </c>
      <c r="E63" s="1053" t="s">
        <v>1435</v>
      </c>
      <c r="F63" s="1447"/>
      <c r="G63" s="1448"/>
      <c r="H63" s="1450"/>
      <c r="I63" s="1452"/>
      <c r="J63" s="1454"/>
      <c r="K63" s="1049"/>
      <c r="L63" s="1049"/>
      <c r="M63" s="1049"/>
    </row>
    <row r="64" spans="2:13" ht="55.5" customHeight="1" x14ac:dyDescent="0.25">
      <c r="B64" s="1486" t="s">
        <v>1443</v>
      </c>
      <c r="C64" s="1490"/>
      <c r="D64" s="1477" t="s">
        <v>908</v>
      </c>
      <c r="E64" s="1054" t="s">
        <v>909</v>
      </c>
      <c r="F64" s="1479"/>
      <c r="G64" s="1480"/>
      <c r="H64" s="1055"/>
      <c r="I64" s="1056">
        <v>0</v>
      </c>
      <c r="J64" s="1057"/>
    </row>
    <row r="65" spans="2:13" ht="51.75" customHeight="1" x14ac:dyDescent="0.25">
      <c r="B65" s="1487"/>
      <c r="C65" s="1491"/>
      <c r="D65" s="1478"/>
      <c r="E65" s="1058" t="s">
        <v>910</v>
      </c>
      <c r="F65" s="1481"/>
      <c r="G65" s="1482"/>
      <c r="H65" s="1059"/>
      <c r="I65" s="1060">
        <v>0</v>
      </c>
      <c r="J65" s="1061"/>
    </row>
    <row r="66" spans="2:13" ht="45" customHeight="1" x14ac:dyDescent="0.25">
      <c r="B66" s="1487"/>
      <c r="C66" s="1491"/>
      <c r="D66" s="1478"/>
      <c r="E66" s="1058" t="s">
        <v>795</v>
      </c>
      <c r="F66" s="1481"/>
      <c r="G66" s="1482"/>
      <c r="H66" s="1059"/>
      <c r="I66" s="1060">
        <v>0</v>
      </c>
      <c r="J66" s="1061"/>
    </row>
    <row r="67" spans="2:13" ht="38.25" customHeight="1" x14ac:dyDescent="0.25">
      <c r="B67" s="1487"/>
      <c r="C67" s="1491"/>
      <c r="D67" s="1478" t="s">
        <v>911</v>
      </c>
      <c r="E67" s="1466" t="s">
        <v>912</v>
      </c>
      <c r="F67" s="1461"/>
      <c r="G67" s="1070" t="s">
        <v>1441</v>
      </c>
      <c r="H67" s="1455"/>
      <c r="I67" s="1060">
        <v>0</v>
      </c>
      <c r="J67" s="1458"/>
    </row>
    <row r="68" spans="2:13" ht="42" customHeight="1" x14ac:dyDescent="0.25">
      <c r="B68" s="1487"/>
      <c r="C68" s="1491"/>
      <c r="D68" s="1478"/>
      <c r="E68" s="1467"/>
      <c r="F68" s="1462"/>
      <c r="G68" s="1070" t="s">
        <v>1442</v>
      </c>
      <c r="H68" s="1456"/>
      <c r="I68" s="1060">
        <v>0</v>
      </c>
      <c r="J68" s="1459"/>
    </row>
    <row r="69" spans="2:13" ht="41.25" customHeight="1" x14ac:dyDescent="0.25">
      <c r="B69" s="1487"/>
      <c r="C69" s="1491"/>
      <c r="D69" s="1478"/>
      <c r="E69" s="1466" t="s">
        <v>797</v>
      </c>
      <c r="F69" s="1461"/>
      <c r="G69" s="1070" t="s">
        <v>1441</v>
      </c>
      <c r="H69" s="1455"/>
      <c r="I69" s="1060">
        <v>0</v>
      </c>
      <c r="J69" s="1458"/>
    </row>
    <row r="70" spans="2:13" ht="39" customHeight="1" x14ac:dyDescent="0.25">
      <c r="B70" s="1487"/>
      <c r="C70" s="1491"/>
      <c r="D70" s="1478"/>
      <c r="E70" s="1467"/>
      <c r="F70" s="1462"/>
      <c r="G70" s="1070" t="s">
        <v>1442</v>
      </c>
      <c r="H70" s="1456"/>
      <c r="I70" s="1060">
        <v>0</v>
      </c>
      <c r="J70" s="1459"/>
    </row>
    <row r="71" spans="2:13" ht="46.5" customHeight="1" x14ac:dyDescent="0.25">
      <c r="B71" s="1488"/>
      <c r="C71" s="1492"/>
      <c r="D71" s="1466"/>
      <c r="E71" s="1466" t="s">
        <v>798</v>
      </c>
      <c r="F71" s="1461"/>
      <c r="G71" s="1070" t="s">
        <v>1441</v>
      </c>
      <c r="H71" s="1455"/>
      <c r="I71" s="1060">
        <v>0</v>
      </c>
      <c r="J71" s="1458"/>
    </row>
    <row r="72" spans="2:13" ht="33.75" customHeight="1" thickBot="1" x14ac:dyDescent="0.3">
      <c r="B72" s="1489"/>
      <c r="C72" s="1493"/>
      <c r="D72" s="1483"/>
      <c r="E72" s="1484"/>
      <c r="F72" s="1485"/>
      <c r="G72" s="1071" t="s">
        <v>1442</v>
      </c>
      <c r="H72" s="1457"/>
      <c r="I72" s="1063">
        <v>0</v>
      </c>
      <c r="J72" s="1460"/>
    </row>
    <row r="73" spans="2:13" s="1077" customFormat="1" ht="48.75" customHeight="1" thickBot="1" x14ac:dyDescent="0.3">
      <c r="B73" s="1072"/>
      <c r="C73" s="1073"/>
      <c r="D73" s="1074"/>
      <c r="E73" s="1074"/>
      <c r="F73" s="1075"/>
      <c r="G73" s="1076"/>
      <c r="H73" s="1073"/>
      <c r="I73" s="1069"/>
      <c r="J73" s="1073"/>
      <c r="K73" s="1045"/>
      <c r="L73" s="1045"/>
      <c r="M73" s="1045"/>
    </row>
    <row r="74" spans="2:13" s="1047" customFormat="1" ht="46.5" customHeight="1" thickBot="1" x14ac:dyDescent="0.3">
      <c r="B74" s="1425" t="s">
        <v>1429</v>
      </c>
      <c r="C74" s="1426"/>
      <c r="D74" s="1426"/>
      <c r="E74" s="1426"/>
      <c r="F74" s="1426"/>
      <c r="G74" s="1426"/>
      <c r="H74" s="1426"/>
      <c r="I74" s="1426"/>
      <c r="J74" s="1427"/>
      <c r="K74" s="1046"/>
      <c r="L74" s="1046"/>
      <c r="M74" s="1046"/>
    </row>
    <row r="75" spans="2:13" s="1050" customFormat="1" ht="52.5" customHeight="1" x14ac:dyDescent="0.25">
      <c r="B75" s="1431" t="s">
        <v>1430</v>
      </c>
      <c r="C75" s="1432"/>
      <c r="D75" s="1432"/>
      <c r="E75" s="1433"/>
      <c r="F75" s="1431" t="s">
        <v>1431</v>
      </c>
      <c r="G75" s="1432"/>
      <c r="H75" s="1432"/>
      <c r="I75" s="1432"/>
      <c r="J75" s="1433"/>
      <c r="K75" s="1048"/>
      <c r="L75" s="1048"/>
      <c r="M75" s="1049"/>
    </row>
    <row r="76" spans="2:13" s="1050" customFormat="1" ht="55.5" customHeight="1" thickBot="1" x14ac:dyDescent="0.3">
      <c r="B76" s="1434"/>
      <c r="C76" s="1435"/>
      <c r="D76" s="1435"/>
      <c r="E76" s="1436"/>
      <c r="F76" s="1437"/>
      <c r="G76" s="1438"/>
      <c r="H76" s="1438"/>
      <c r="I76" s="1438"/>
      <c r="J76" s="1439"/>
      <c r="K76" s="1048"/>
      <c r="L76" s="1048"/>
      <c r="M76" s="1049"/>
    </row>
    <row r="77" spans="2:13" s="1051" customFormat="1" ht="35.25" customHeight="1" x14ac:dyDescent="0.25">
      <c r="B77" s="1440" t="s">
        <v>899</v>
      </c>
      <c r="C77" s="1442" t="s">
        <v>1432</v>
      </c>
      <c r="D77" s="1444" t="s">
        <v>1433</v>
      </c>
      <c r="E77" s="1444"/>
      <c r="F77" s="1445" t="s">
        <v>183</v>
      </c>
      <c r="G77" s="1446"/>
      <c r="H77" s="1449" t="s">
        <v>188</v>
      </c>
      <c r="I77" s="1451" t="s">
        <v>636</v>
      </c>
      <c r="J77" s="1453" t="s">
        <v>1434</v>
      </c>
      <c r="K77" s="1049"/>
      <c r="L77" s="1049"/>
      <c r="M77" s="1049"/>
    </row>
    <row r="78" spans="2:13" s="1051" customFormat="1" ht="35.25" customHeight="1" thickBot="1" x14ac:dyDescent="0.3">
      <c r="B78" s="1441"/>
      <c r="C78" s="1443"/>
      <c r="D78" s="1052" t="s">
        <v>905</v>
      </c>
      <c r="E78" s="1053" t="s">
        <v>1435</v>
      </c>
      <c r="F78" s="1447"/>
      <c r="G78" s="1448"/>
      <c r="H78" s="1450"/>
      <c r="I78" s="1452"/>
      <c r="J78" s="1454"/>
      <c r="K78" s="1049"/>
      <c r="L78" s="1049"/>
      <c r="M78" s="1049"/>
    </row>
    <row r="79" spans="2:13" ht="55.5" customHeight="1" x14ac:dyDescent="0.25">
      <c r="B79" s="1486" t="s">
        <v>1444</v>
      </c>
      <c r="C79" s="1490"/>
      <c r="D79" s="1477" t="s">
        <v>908</v>
      </c>
      <c r="E79" s="1054" t="s">
        <v>909</v>
      </c>
      <c r="F79" s="1479"/>
      <c r="G79" s="1480"/>
      <c r="H79" s="1055"/>
      <c r="I79" s="1056">
        <v>0.8</v>
      </c>
      <c r="J79" s="1057"/>
    </row>
    <row r="80" spans="2:13" ht="51.75" customHeight="1" x14ac:dyDescent="0.25">
      <c r="B80" s="1487"/>
      <c r="C80" s="1491"/>
      <c r="D80" s="1478"/>
      <c r="E80" s="1058" t="s">
        <v>910</v>
      </c>
      <c r="F80" s="1481"/>
      <c r="G80" s="1482"/>
      <c r="H80" s="1059"/>
      <c r="I80" s="1060">
        <v>0.8</v>
      </c>
      <c r="J80" s="1061"/>
    </row>
    <row r="81" spans="2:13" ht="45" customHeight="1" x14ac:dyDescent="0.25">
      <c r="B81" s="1487"/>
      <c r="C81" s="1491"/>
      <c r="D81" s="1478"/>
      <c r="E81" s="1058" t="s">
        <v>795</v>
      </c>
      <c r="F81" s="1481"/>
      <c r="G81" s="1482"/>
      <c r="H81" s="1059"/>
      <c r="I81" s="1060">
        <v>0.78</v>
      </c>
      <c r="J81" s="1061"/>
    </row>
    <row r="82" spans="2:13" ht="30.75" customHeight="1" x14ac:dyDescent="0.25">
      <c r="B82" s="1487"/>
      <c r="C82" s="1491"/>
      <c r="D82" s="1478" t="s">
        <v>911</v>
      </c>
      <c r="E82" s="1466" t="s">
        <v>912</v>
      </c>
      <c r="F82" s="1461"/>
      <c r="G82" s="1062" t="s">
        <v>1436</v>
      </c>
      <c r="H82" s="1455"/>
      <c r="I82" s="1060">
        <v>0.56000000000000005</v>
      </c>
      <c r="J82" s="1458"/>
    </row>
    <row r="83" spans="2:13" ht="30.75" customHeight="1" x14ac:dyDescent="0.25">
      <c r="B83" s="1487"/>
      <c r="C83" s="1491"/>
      <c r="D83" s="1478"/>
      <c r="E83" s="1467"/>
      <c r="F83" s="1462"/>
      <c r="G83" s="1062" t="s">
        <v>1437</v>
      </c>
      <c r="H83" s="1456"/>
      <c r="I83" s="1060">
        <v>0.55000000000000004</v>
      </c>
      <c r="J83" s="1459"/>
    </row>
    <row r="84" spans="2:13" ht="34.5" customHeight="1" x14ac:dyDescent="0.25">
      <c r="B84" s="1487"/>
      <c r="C84" s="1491"/>
      <c r="D84" s="1478"/>
      <c r="E84" s="1467"/>
      <c r="F84" s="1462"/>
      <c r="G84" s="1062" t="s">
        <v>1438</v>
      </c>
      <c r="H84" s="1456"/>
      <c r="I84" s="1060"/>
      <c r="J84" s="1459"/>
    </row>
    <row r="85" spans="2:13" ht="28.5" customHeight="1" x14ac:dyDescent="0.25">
      <c r="B85" s="1487"/>
      <c r="C85" s="1491"/>
      <c r="D85" s="1478"/>
      <c r="E85" s="1467"/>
      <c r="F85" s="1462"/>
      <c r="G85" s="1062" t="s">
        <v>1439</v>
      </c>
      <c r="H85" s="1456"/>
      <c r="I85" s="1060">
        <v>0.5</v>
      </c>
      <c r="J85" s="1459"/>
    </row>
    <row r="86" spans="2:13" ht="32.25" customHeight="1" x14ac:dyDescent="0.25">
      <c r="B86" s="1487"/>
      <c r="C86" s="1491"/>
      <c r="D86" s="1478"/>
      <c r="E86" s="1466" t="s">
        <v>797</v>
      </c>
      <c r="F86" s="1461"/>
      <c r="G86" s="1062" t="s">
        <v>1436</v>
      </c>
      <c r="H86" s="1455"/>
      <c r="I86" s="1060">
        <v>0.43</v>
      </c>
      <c r="J86" s="1458"/>
    </row>
    <row r="87" spans="2:13" ht="33.75" customHeight="1" x14ac:dyDescent="0.25">
      <c r="B87" s="1487"/>
      <c r="C87" s="1491"/>
      <c r="D87" s="1478"/>
      <c r="E87" s="1467"/>
      <c r="F87" s="1462"/>
      <c r="G87" s="1062" t="s">
        <v>1437</v>
      </c>
      <c r="H87" s="1456"/>
      <c r="I87" s="1060"/>
      <c r="J87" s="1459"/>
    </row>
    <row r="88" spans="2:13" ht="33.75" customHeight="1" x14ac:dyDescent="0.25">
      <c r="B88" s="1487"/>
      <c r="C88" s="1491"/>
      <c r="D88" s="1478"/>
      <c r="E88" s="1467"/>
      <c r="F88" s="1462"/>
      <c r="G88" s="1062" t="s">
        <v>1438</v>
      </c>
      <c r="H88" s="1456"/>
      <c r="I88" s="1060"/>
      <c r="J88" s="1459"/>
    </row>
    <row r="89" spans="2:13" ht="33" customHeight="1" x14ac:dyDescent="0.25">
      <c r="B89" s="1487"/>
      <c r="C89" s="1491"/>
      <c r="D89" s="1478"/>
      <c r="E89" s="1467"/>
      <c r="F89" s="1462"/>
      <c r="G89" s="1062" t="s">
        <v>1439</v>
      </c>
      <c r="H89" s="1456"/>
      <c r="I89" s="1060">
        <v>0.4</v>
      </c>
      <c r="J89" s="1459"/>
    </row>
    <row r="90" spans="2:13" ht="32.25" customHeight="1" x14ac:dyDescent="0.25">
      <c r="B90" s="1488"/>
      <c r="C90" s="1492"/>
      <c r="D90" s="1466"/>
      <c r="E90" s="1466" t="s">
        <v>798</v>
      </c>
      <c r="F90" s="1461"/>
      <c r="G90" s="1062" t="s">
        <v>1436</v>
      </c>
      <c r="H90" s="1455"/>
      <c r="I90" s="1060">
        <v>0.4</v>
      </c>
      <c r="J90" s="1458"/>
    </row>
    <row r="91" spans="2:13" ht="37.5" customHeight="1" x14ac:dyDescent="0.25">
      <c r="B91" s="1488"/>
      <c r="C91" s="1492"/>
      <c r="D91" s="1466"/>
      <c r="E91" s="1467"/>
      <c r="F91" s="1462"/>
      <c r="G91" s="1062" t="s">
        <v>1437</v>
      </c>
      <c r="H91" s="1456"/>
      <c r="I91" s="1078"/>
      <c r="J91" s="1459"/>
    </row>
    <row r="92" spans="2:13" ht="32.25" customHeight="1" x14ac:dyDescent="0.25">
      <c r="B92" s="1488"/>
      <c r="C92" s="1492"/>
      <c r="D92" s="1466"/>
      <c r="E92" s="1467"/>
      <c r="F92" s="1462"/>
      <c r="G92" s="1062" t="s">
        <v>1438</v>
      </c>
      <c r="H92" s="1456"/>
      <c r="I92" s="1078"/>
      <c r="J92" s="1459"/>
    </row>
    <row r="93" spans="2:13" ht="33.75" customHeight="1" thickBot="1" x14ac:dyDescent="0.3">
      <c r="B93" s="1489"/>
      <c r="C93" s="1493"/>
      <c r="D93" s="1483"/>
      <c r="E93" s="1484"/>
      <c r="F93" s="1485"/>
      <c r="G93" s="1079" t="s">
        <v>1439</v>
      </c>
      <c r="H93" s="1457"/>
      <c r="I93" s="1063">
        <v>0.3</v>
      </c>
      <c r="J93" s="1460"/>
    </row>
    <row r="94" spans="2:13" s="1077" customFormat="1" ht="64.5" customHeight="1" thickBot="1" x14ac:dyDescent="0.3">
      <c r="B94" s="1072"/>
      <c r="C94" s="1073"/>
      <c r="D94" s="1074"/>
      <c r="E94" s="1074"/>
      <c r="F94" s="1075"/>
      <c r="G94" s="1076"/>
      <c r="H94" s="1073"/>
      <c r="I94" s="1069"/>
      <c r="J94" s="1073"/>
      <c r="K94" s="1045"/>
      <c r="L94" s="1045"/>
      <c r="M94" s="1045"/>
    </row>
    <row r="95" spans="2:13" s="1047" customFormat="1" ht="46.5" customHeight="1" thickBot="1" x14ac:dyDescent="0.3">
      <c r="B95" s="1425" t="s">
        <v>1429</v>
      </c>
      <c r="C95" s="1426"/>
      <c r="D95" s="1426"/>
      <c r="E95" s="1426"/>
      <c r="F95" s="1426"/>
      <c r="G95" s="1426"/>
      <c r="H95" s="1426"/>
      <c r="I95" s="1426"/>
      <c r="J95" s="1427"/>
      <c r="K95" s="1046"/>
      <c r="L95" s="1046"/>
      <c r="M95" s="1046"/>
    </row>
    <row r="96" spans="2:13" s="1050" customFormat="1" ht="52.5" customHeight="1" x14ac:dyDescent="0.25">
      <c r="B96" s="1431" t="s">
        <v>1430</v>
      </c>
      <c r="C96" s="1432"/>
      <c r="D96" s="1432"/>
      <c r="E96" s="1433"/>
      <c r="F96" s="1431" t="s">
        <v>1431</v>
      </c>
      <c r="G96" s="1432"/>
      <c r="H96" s="1432"/>
      <c r="I96" s="1432"/>
      <c r="J96" s="1433"/>
      <c r="K96" s="1048"/>
      <c r="L96" s="1048"/>
      <c r="M96" s="1049"/>
    </row>
    <row r="97" spans="2:13" s="1050" customFormat="1" ht="55.5" customHeight="1" thickBot="1" x14ac:dyDescent="0.3">
      <c r="B97" s="1434"/>
      <c r="C97" s="1435"/>
      <c r="D97" s="1435"/>
      <c r="E97" s="1436"/>
      <c r="F97" s="1437"/>
      <c r="G97" s="1438"/>
      <c r="H97" s="1438"/>
      <c r="I97" s="1438"/>
      <c r="J97" s="1439"/>
      <c r="K97" s="1048"/>
      <c r="L97" s="1048"/>
      <c r="M97" s="1049"/>
    </row>
    <row r="98" spans="2:13" s="1051" customFormat="1" ht="35.25" customHeight="1" x14ac:dyDescent="0.25">
      <c r="B98" s="1440" t="s">
        <v>899</v>
      </c>
      <c r="C98" s="1442" t="s">
        <v>1432</v>
      </c>
      <c r="D98" s="1444" t="s">
        <v>1433</v>
      </c>
      <c r="E98" s="1444"/>
      <c r="F98" s="1445" t="s">
        <v>183</v>
      </c>
      <c r="G98" s="1446"/>
      <c r="H98" s="1449" t="s">
        <v>188</v>
      </c>
      <c r="I98" s="1451" t="s">
        <v>636</v>
      </c>
      <c r="J98" s="1453" t="s">
        <v>1434</v>
      </c>
      <c r="K98" s="1049"/>
      <c r="L98" s="1049"/>
      <c r="M98" s="1049"/>
    </row>
    <row r="99" spans="2:13" s="1051" customFormat="1" ht="35.25" customHeight="1" thickBot="1" x14ac:dyDescent="0.3">
      <c r="B99" s="1441"/>
      <c r="C99" s="1443"/>
      <c r="D99" s="1052" t="s">
        <v>905</v>
      </c>
      <c r="E99" s="1053" t="s">
        <v>1435</v>
      </c>
      <c r="F99" s="1447"/>
      <c r="G99" s="1448"/>
      <c r="H99" s="1450"/>
      <c r="I99" s="1452"/>
      <c r="J99" s="1454"/>
      <c r="K99" s="1049"/>
      <c r="L99" s="1049"/>
      <c r="M99" s="1049"/>
    </row>
    <row r="100" spans="2:13" ht="55.5" customHeight="1" x14ac:dyDescent="0.25">
      <c r="B100" s="1500" t="s">
        <v>1445</v>
      </c>
      <c r="C100" s="1504"/>
      <c r="D100" s="1477" t="s">
        <v>908</v>
      </c>
      <c r="E100" s="1054" t="s">
        <v>909</v>
      </c>
      <c r="F100" s="1479"/>
      <c r="G100" s="1480"/>
      <c r="H100" s="1080"/>
      <c r="I100" s="1081">
        <v>0</v>
      </c>
      <c r="J100" s="1082"/>
    </row>
    <row r="101" spans="2:13" ht="51.75" customHeight="1" x14ac:dyDescent="0.25">
      <c r="B101" s="1501"/>
      <c r="C101" s="1505"/>
      <c r="D101" s="1478"/>
      <c r="E101" s="1058" t="s">
        <v>910</v>
      </c>
      <c r="F101" s="1481"/>
      <c r="G101" s="1482"/>
      <c r="H101" s="1083"/>
      <c r="I101" s="1081">
        <v>0</v>
      </c>
      <c r="J101" s="1084"/>
    </row>
    <row r="102" spans="2:13" ht="45" customHeight="1" x14ac:dyDescent="0.25">
      <c r="B102" s="1501"/>
      <c r="C102" s="1505"/>
      <c r="D102" s="1478"/>
      <c r="E102" s="1058" t="s">
        <v>795</v>
      </c>
      <c r="F102" s="1481"/>
      <c r="G102" s="1482"/>
      <c r="H102" s="1083"/>
      <c r="I102" s="1081">
        <v>0</v>
      </c>
      <c r="J102" s="1084"/>
    </row>
    <row r="103" spans="2:13" ht="36.75" customHeight="1" x14ac:dyDescent="0.25">
      <c r="B103" s="1501"/>
      <c r="C103" s="1505"/>
      <c r="D103" s="1478" t="s">
        <v>911</v>
      </c>
      <c r="E103" s="1466" t="s">
        <v>912</v>
      </c>
      <c r="F103" s="1461"/>
      <c r="G103" s="1062" t="s">
        <v>1436</v>
      </c>
      <c r="H103" s="1494"/>
      <c r="I103" s="1081">
        <v>0</v>
      </c>
      <c r="J103" s="1497"/>
    </row>
    <row r="104" spans="2:13" ht="36.75" customHeight="1" x14ac:dyDescent="0.25">
      <c r="B104" s="1501"/>
      <c r="C104" s="1505"/>
      <c r="D104" s="1478"/>
      <c r="E104" s="1467"/>
      <c r="F104" s="1462"/>
      <c r="G104" s="1062" t="s">
        <v>1437</v>
      </c>
      <c r="H104" s="1495"/>
      <c r="I104" s="1081"/>
      <c r="J104" s="1498"/>
    </row>
    <row r="105" spans="2:13" ht="36.75" customHeight="1" x14ac:dyDescent="0.25">
      <c r="B105" s="1501"/>
      <c r="C105" s="1505"/>
      <c r="D105" s="1478"/>
      <c r="E105" s="1467"/>
      <c r="F105" s="1462"/>
      <c r="G105" s="1062" t="s">
        <v>1438</v>
      </c>
      <c r="H105" s="1495"/>
      <c r="I105" s="1081"/>
      <c r="J105" s="1498"/>
    </row>
    <row r="106" spans="2:13" ht="37.5" customHeight="1" x14ac:dyDescent="0.25">
      <c r="B106" s="1501"/>
      <c r="C106" s="1505"/>
      <c r="D106" s="1478"/>
      <c r="E106" s="1467"/>
      <c r="F106" s="1462"/>
      <c r="G106" s="1062" t="s">
        <v>1439</v>
      </c>
      <c r="H106" s="1495"/>
      <c r="I106" s="1081">
        <v>0</v>
      </c>
      <c r="J106" s="1498"/>
    </row>
    <row r="107" spans="2:13" ht="28.5" customHeight="1" x14ac:dyDescent="0.25">
      <c r="B107" s="1501"/>
      <c r="C107" s="1505"/>
      <c r="D107" s="1478"/>
      <c r="E107" s="1466" t="s">
        <v>797</v>
      </c>
      <c r="F107" s="1461"/>
      <c r="G107" s="1062" t="s">
        <v>1436</v>
      </c>
      <c r="H107" s="1494"/>
      <c r="I107" s="1081">
        <v>0</v>
      </c>
      <c r="J107" s="1497"/>
    </row>
    <row r="108" spans="2:13" ht="28.5" customHeight="1" x14ac:dyDescent="0.25">
      <c r="B108" s="1501"/>
      <c r="C108" s="1505"/>
      <c r="D108" s="1478"/>
      <c r="E108" s="1467"/>
      <c r="F108" s="1462"/>
      <c r="G108" s="1062" t="s">
        <v>1437</v>
      </c>
      <c r="H108" s="1495"/>
      <c r="I108" s="1081"/>
      <c r="J108" s="1498"/>
    </row>
    <row r="109" spans="2:13" ht="28.5" customHeight="1" x14ac:dyDescent="0.25">
      <c r="B109" s="1501"/>
      <c r="C109" s="1505"/>
      <c r="D109" s="1478"/>
      <c r="E109" s="1467"/>
      <c r="F109" s="1462"/>
      <c r="G109" s="1062" t="s">
        <v>1438</v>
      </c>
      <c r="H109" s="1495"/>
      <c r="I109" s="1081"/>
      <c r="J109" s="1498"/>
    </row>
    <row r="110" spans="2:13" ht="30" customHeight="1" x14ac:dyDescent="0.25">
      <c r="B110" s="1501"/>
      <c r="C110" s="1505"/>
      <c r="D110" s="1478"/>
      <c r="E110" s="1467"/>
      <c r="F110" s="1462"/>
      <c r="G110" s="1062" t="s">
        <v>1439</v>
      </c>
      <c r="H110" s="1495"/>
      <c r="I110" s="1081">
        <v>0</v>
      </c>
      <c r="J110" s="1498"/>
    </row>
    <row r="111" spans="2:13" ht="33.75" customHeight="1" x14ac:dyDescent="0.25">
      <c r="B111" s="1502"/>
      <c r="C111" s="1506"/>
      <c r="D111" s="1466"/>
      <c r="E111" s="1466" t="s">
        <v>798</v>
      </c>
      <c r="F111" s="1461"/>
      <c r="G111" s="1062" t="s">
        <v>1436</v>
      </c>
      <c r="H111" s="1494"/>
      <c r="I111" s="1081">
        <v>0</v>
      </c>
      <c r="J111" s="1497"/>
    </row>
    <row r="112" spans="2:13" ht="33.75" customHeight="1" x14ac:dyDescent="0.25">
      <c r="B112" s="1502"/>
      <c r="C112" s="1506"/>
      <c r="D112" s="1466"/>
      <c r="E112" s="1467"/>
      <c r="F112" s="1462"/>
      <c r="G112" s="1062" t="s">
        <v>1437</v>
      </c>
      <c r="H112" s="1495"/>
      <c r="I112" s="1085"/>
      <c r="J112" s="1498"/>
    </row>
    <row r="113" spans="2:13" ht="33.75" customHeight="1" x14ac:dyDescent="0.25">
      <c r="B113" s="1502"/>
      <c r="C113" s="1506"/>
      <c r="D113" s="1466"/>
      <c r="E113" s="1467"/>
      <c r="F113" s="1462"/>
      <c r="G113" s="1062" t="s">
        <v>1438</v>
      </c>
      <c r="H113" s="1495"/>
      <c r="I113" s="1085">
        <v>0.2</v>
      </c>
      <c r="J113" s="1498"/>
    </row>
    <row r="114" spans="2:13" ht="33.75" customHeight="1" thickBot="1" x14ac:dyDescent="0.3">
      <c r="B114" s="1503"/>
      <c r="C114" s="1507"/>
      <c r="D114" s="1483"/>
      <c r="E114" s="1484"/>
      <c r="F114" s="1485"/>
      <c r="G114" s="1079" t="s">
        <v>1439</v>
      </c>
      <c r="H114" s="1496"/>
      <c r="I114" s="1086">
        <v>0</v>
      </c>
      <c r="J114" s="1499"/>
    </row>
    <row r="115" spans="2:13" s="1077" customFormat="1" ht="40.5" customHeight="1" thickBot="1" x14ac:dyDescent="0.3">
      <c r="B115" s="1072"/>
      <c r="C115" s="1073"/>
      <c r="D115" s="1074"/>
      <c r="E115" s="1074"/>
      <c r="F115" s="1075"/>
      <c r="G115" s="1076"/>
      <c r="H115" s="1073"/>
      <c r="I115" s="1069"/>
      <c r="J115" s="1073"/>
      <c r="K115" s="1045"/>
      <c r="L115" s="1045"/>
      <c r="M115" s="1045"/>
    </row>
    <row r="116" spans="2:13" s="1047" customFormat="1" ht="46.5" customHeight="1" thickBot="1" x14ac:dyDescent="0.3">
      <c r="B116" s="1425" t="s">
        <v>1429</v>
      </c>
      <c r="C116" s="1426"/>
      <c r="D116" s="1426"/>
      <c r="E116" s="1426"/>
      <c r="F116" s="1426"/>
      <c r="G116" s="1426"/>
      <c r="H116" s="1426"/>
      <c r="I116" s="1426"/>
      <c r="J116" s="1427"/>
      <c r="K116" s="1046"/>
      <c r="L116" s="1046"/>
      <c r="M116" s="1046"/>
    </row>
    <row r="117" spans="2:13" s="1050" customFormat="1" ht="52.5" customHeight="1" x14ac:dyDescent="0.25">
      <c r="B117" s="1431" t="s">
        <v>1430</v>
      </c>
      <c r="C117" s="1432"/>
      <c r="D117" s="1432"/>
      <c r="E117" s="1433"/>
      <c r="F117" s="1431" t="s">
        <v>1431</v>
      </c>
      <c r="G117" s="1432"/>
      <c r="H117" s="1432"/>
      <c r="I117" s="1432"/>
      <c r="J117" s="1433"/>
      <c r="K117" s="1048"/>
      <c r="L117" s="1048"/>
      <c r="M117" s="1049"/>
    </row>
    <row r="118" spans="2:13" s="1050" customFormat="1" ht="55.5" customHeight="1" thickBot="1" x14ac:dyDescent="0.3">
      <c r="B118" s="1434"/>
      <c r="C118" s="1435"/>
      <c r="D118" s="1435"/>
      <c r="E118" s="1436"/>
      <c r="F118" s="1437"/>
      <c r="G118" s="1438"/>
      <c r="H118" s="1438"/>
      <c r="I118" s="1438"/>
      <c r="J118" s="1439"/>
      <c r="K118" s="1048"/>
      <c r="L118" s="1048"/>
      <c r="M118" s="1049"/>
    </row>
    <row r="119" spans="2:13" s="1051" customFormat="1" ht="35.25" customHeight="1" x14ac:dyDescent="0.25">
      <c r="B119" s="1440" t="s">
        <v>899</v>
      </c>
      <c r="C119" s="1442" t="s">
        <v>1432</v>
      </c>
      <c r="D119" s="1444" t="s">
        <v>1433</v>
      </c>
      <c r="E119" s="1444"/>
      <c r="F119" s="1445" t="s">
        <v>183</v>
      </c>
      <c r="G119" s="1446"/>
      <c r="H119" s="1449" t="s">
        <v>188</v>
      </c>
      <c r="I119" s="1451" t="s">
        <v>636</v>
      </c>
      <c r="J119" s="1453" t="s">
        <v>1434</v>
      </c>
      <c r="K119" s="1049"/>
      <c r="L119" s="1049"/>
      <c r="M119" s="1049"/>
    </row>
    <row r="120" spans="2:13" s="1051" customFormat="1" ht="35.25" customHeight="1" thickBot="1" x14ac:dyDescent="0.3">
      <c r="B120" s="1441"/>
      <c r="C120" s="1443"/>
      <c r="D120" s="1052" t="s">
        <v>905</v>
      </c>
      <c r="E120" s="1053" t="s">
        <v>1435</v>
      </c>
      <c r="F120" s="1447"/>
      <c r="G120" s="1448"/>
      <c r="H120" s="1450"/>
      <c r="I120" s="1452"/>
      <c r="J120" s="1454"/>
      <c r="K120" s="1049"/>
      <c r="L120" s="1049"/>
      <c r="M120" s="1049"/>
    </row>
    <row r="121" spans="2:13" ht="55.5" customHeight="1" x14ac:dyDescent="0.25">
      <c r="B121" s="1486" t="s">
        <v>1446</v>
      </c>
      <c r="C121" s="1490"/>
      <c r="D121" s="1510" t="s">
        <v>908</v>
      </c>
      <c r="E121" s="1054" t="s">
        <v>909</v>
      </c>
      <c r="F121" s="1479"/>
      <c r="G121" s="1480"/>
      <c r="H121" s="1080"/>
      <c r="I121" s="1087">
        <v>0</v>
      </c>
      <c r="J121" s="1082"/>
    </row>
    <row r="122" spans="2:13" ht="51.75" customHeight="1" x14ac:dyDescent="0.25">
      <c r="B122" s="1487"/>
      <c r="C122" s="1491"/>
      <c r="D122" s="1467"/>
      <c r="E122" s="1058" t="s">
        <v>910</v>
      </c>
      <c r="F122" s="1481"/>
      <c r="G122" s="1482"/>
      <c r="H122" s="1083"/>
      <c r="I122" s="1081">
        <v>0</v>
      </c>
      <c r="J122" s="1084"/>
    </row>
    <row r="123" spans="2:13" ht="55.5" customHeight="1" x14ac:dyDescent="0.25">
      <c r="B123" s="1487"/>
      <c r="C123" s="1491"/>
      <c r="D123" s="1468"/>
      <c r="E123" s="1058" t="s">
        <v>795</v>
      </c>
      <c r="F123" s="1481"/>
      <c r="G123" s="1482"/>
      <c r="H123" s="1083"/>
      <c r="I123" s="1081">
        <v>0</v>
      </c>
      <c r="J123" s="1084"/>
    </row>
    <row r="124" spans="2:13" ht="32.25" customHeight="1" x14ac:dyDescent="0.25">
      <c r="B124" s="1487"/>
      <c r="C124" s="1491"/>
      <c r="D124" s="1478" t="s">
        <v>911</v>
      </c>
      <c r="E124" s="1466" t="s">
        <v>912</v>
      </c>
      <c r="F124" s="1461"/>
      <c r="G124" s="1062" t="s">
        <v>1436</v>
      </c>
      <c r="H124" s="1494"/>
      <c r="I124" s="1081">
        <v>0</v>
      </c>
      <c r="J124" s="1497"/>
    </row>
    <row r="125" spans="2:13" ht="34.5" customHeight="1" x14ac:dyDescent="0.25">
      <c r="B125" s="1487"/>
      <c r="C125" s="1491"/>
      <c r="D125" s="1478"/>
      <c r="E125" s="1467"/>
      <c r="F125" s="1462"/>
      <c r="G125" s="1062" t="s">
        <v>1437</v>
      </c>
      <c r="H125" s="1495"/>
      <c r="I125" s="1081">
        <v>0</v>
      </c>
      <c r="J125" s="1498"/>
    </row>
    <row r="126" spans="2:13" ht="32.25" customHeight="1" x14ac:dyDescent="0.25">
      <c r="B126" s="1487"/>
      <c r="C126" s="1491"/>
      <c r="D126" s="1478"/>
      <c r="E126" s="1467"/>
      <c r="F126" s="1462"/>
      <c r="G126" s="1062" t="s">
        <v>1438</v>
      </c>
      <c r="H126" s="1495"/>
      <c r="I126" s="1081">
        <v>0</v>
      </c>
      <c r="J126" s="1498"/>
    </row>
    <row r="127" spans="2:13" ht="30.75" customHeight="1" x14ac:dyDescent="0.25">
      <c r="B127" s="1487"/>
      <c r="C127" s="1491"/>
      <c r="D127" s="1478"/>
      <c r="E127" s="1468"/>
      <c r="F127" s="1463"/>
      <c r="G127" s="1062" t="s">
        <v>1439</v>
      </c>
      <c r="H127" s="1508"/>
      <c r="I127" s="1081">
        <v>0</v>
      </c>
      <c r="J127" s="1509"/>
    </row>
    <row r="128" spans="2:13" ht="33.75" customHeight="1" x14ac:dyDescent="0.25">
      <c r="B128" s="1487"/>
      <c r="C128" s="1491"/>
      <c r="D128" s="1478"/>
      <c r="E128" s="1466" t="s">
        <v>797</v>
      </c>
      <c r="F128" s="1461"/>
      <c r="G128" s="1062" t="s">
        <v>1436</v>
      </c>
      <c r="H128" s="1494"/>
      <c r="I128" s="1081">
        <v>0</v>
      </c>
      <c r="J128" s="1497"/>
    </row>
    <row r="129" spans="2:13" ht="29.25" customHeight="1" x14ac:dyDescent="0.25">
      <c r="B129" s="1487"/>
      <c r="C129" s="1491"/>
      <c r="D129" s="1478"/>
      <c r="E129" s="1467"/>
      <c r="F129" s="1462"/>
      <c r="G129" s="1062" t="s">
        <v>1437</v>
      </c>
      <c r="H129" s="1495"/>
      <c r="I129" s="1081">
        <v>0</v>
      </c>
      <c r="J129" s="1498"/>
    </row>
    <row r="130" spans="2:13" ht="31.5" customHeight="1" x14ac:dyDescent="0.25">
      <c r="B130" s="1487"/>
      <c r="C130" s="1491"/>
      <c r="D130" s="1478"/>
      <c r="E130" s="1467"/>
      <c r="F130" s="1462"/>
      <c r="G130" s="1062" t="s">
        <v>1438</v>
      </c>
      <c r="H130" s="1495"/>
      <c r="I130" s="1081">
        <v>0</v>
      </c>
      <c r="J130" s="1498"/>
    </row>
    <row r="131" spans="2:13" ht="33.75" customHeight="1" x14ac:dyDescent="0.25">
      <c r="B131" s="1487"/>
      <c r="C131" s="1491"/>
      <c r="D131" s="1478"/>
      <c r="E131" s="1468"/>
      <c r="F131" s="1463"/>
      <c r="G131" s="1062" t="s">
        <v>1439</v>
      </c>
      <c r="H131" s="1508"/>
      <c r="I131" s="1081">
        <v>0</v>
      </c>
      <c r="J131" s="1509"/>
    </row>
    <row r="132" spans="2:13" ht="30.75" customHeight="1" x14ac:dyDescent="0.25">
      <c r="B132" s="1488"/>
      <c r="C132" s="1492"/>
      <c r="D132" s="1466"/>
      <c r="E132" s="1466" t="s">
        <v>798</v>
      </c>
      <c r="F132" s="1461"/>
      <c r="G132" s="1062" t="s">
        <v>1436</v>
      </c>
      <c r="H132" s="1494"/>
      <c r="I132" s="1081">
        <v>0</v>
      </c>
      <c r="J132" s="1497"/>
    </row>
    <row r="133" spans="2:13" ht="34.5" customHeight="1" x14ac:dyDescent="0.25">
      <c r="B133" s="1488"/>
      <c r="C133" s="1492"/>
      <c r="D133" s="1466"/>
      <c r="E133" s="1467"/>
      <c r="F133" s="1462"/>
      <c r="G133" s="1062" t="s">
        <v>1437</v>
      </c>
      <c r="H133" s="1495"/>
      <c r="I133" s="1081">
        <v>0</v>
      </c>
      <c r="J133" s="1498"/>
    </row>
    <row r="134" spans="2:13" ht="28.5" customHeight="1" x14ac:dyDescent="0.25">
      <c r="B134" s="1488"/>
      <c r="C134" s="1492"/>
      <c r="D134" s="1466"/>
      <c r="E134" s="1467"/>
      <c r="F134" s="1462"/>
      <c r="G134" s="1062" t="s">
        <v>1438</v>
      </c>
      <c r="H134" s="1495"/>
      <c r="I134" s="1081">
        <v>0</v>
      </c>
      <c r="J134" s="1498"/>
    </row>
    <row r="135" spans="2:13" ht="36.75" customHeight="1" thickBot="1" x14ac:dyDescent="0.3">
      <c r="B135" s="1489"/>
      <c r="C135" s="1493"/>
      <c r="D135" s="1483"/>
      <c r="E135" s="1484"/>
      <c r="F135" s="1485"/>
      <c r="G135" s="1062" t="s">
        <v>1439</v>
      </c>
      <c r="H135" s="1496"/>
      <c r="I135" s="1086">
        <v>0</v>
      </c>
      <c r="J135" s="1499"/>
    </row>
    <row r="136" spans="2:13" s="1065" customFormat="1" ht="44.25" customHeight="1" thickBot="1" x14ac:dyDescent="0.3">
      <c r="B136" s="1064"/>
      <c r="E136" s="1066"/>
      <c r="F136" s="1067"/>
      <c r="G136" s="1068"/>
      <c r="I136" s="1069"/>
      <c r="K136" s="1045"/>
      <c r="L136" s="1045"/>
      <c r="M136" s="1045"/>
    </row>
    <row r="137" spans="2:13" s="1047" customFormat="1" ht="46.5" customHeight="1" thickBot="1" x14ac:dyDescent="0.3">
      <c r="B137" s="1425" t="s">
        <v>1429</v>
      </c>
      <c r="C137" s="1426"/>
      <c r="D137" s="1426"/>
      <c r="E137" s="1426"/>
      <c r="F137" s="1426"/>
      <c r="G137" s="1426"/>
      <c r="H137" s="1426"/>
      <c r="I137" s="1426"/>
      <c r="J137" s="1427"/>
      <c r="K137" s="1046"/>
      <c r="L137" s="1046"/>
      <c r="M137" s="1046"/>
    </row>
    <row r="138" spans="2:13" s="1050" customFormat="1" ht="52.5" customHeight="1" x14ac:dyDescent="0.25">
      <c r="B138" s="1431" t="s">
        <v>1430</v>
      </c>
      <c r="C138" s="1432"/>
      <c r="D138" s="1432"/>
      <c r="E138" s="1433"/>
      <c r="F138" s="1431" t="s">
        <v>1431</v>
      </c>
      <c r="G138" s="1432"/>
      <c r="H138" s="1432"/>
      <c r="I138" s="1432"/>
      <c r="J138" s="1433"/>
      <c r="K138" s="1048"/>
      <c r="L138" s="1048"/>
      <c r="M138" s="1049"/>
    </row>
    <row r="139" spans="2:13" s="1050" customFormat="1" ht="55.5" customHeight="1" thickBot="1" x14ac:dyDescent="0.3">
      <c r="B139" s="1434"/>
      <c r="C139" s="1435"/>
      <c r="D139" s="1435"/>
      <c r="E139" s="1436"/>
      <c r="F139" s="1437"/>
      <c r="G139" s="1438"/>
      <c r="H139" s="1438"/>
      <c r="I139" s="1438"/>
      <c r="J139" s="1439"/>
      <c r="K139" s="1048"/>
      <c r="L139" s="1048"/>
      <c r="M139" s="1049"/>
    </row>
    <row r="140" spans="2:13" s="1051" customFormat="1" ht="35.25" customHeight="1" x14ac:dyDescent="0.25">
      <c r="B140" s="1440" t="s">
        <v>899</v>
      </c>
      <c r="C140" s="1442" t="s">
        <v>1432</v>
      </c>
      <c r="D140" s="1444" t="s">
        <v>1433</v>
      </c>
      <c r="E140" s="1444"/>
      <c r="F140" s="1445" t="s">
        <v>183</v>
      </c>
      <c r="G140" s="1446"/>
      <c r="H140" s="1449" t="s">
        <v>188</v>
      </c>
      <c r="I140" s="1451" t="s">
        <v>636</v>
      </c>
      <c r="J140" s="1453" t="s">
        <v>1434</v>
      </c>
      <c r="K140" s="1049"/>
      <c r="L140" s="1049"/>
      <c r="M140" s="1049"/>
    </row>
    <row r="141" spans="2:13" s="1051" customFormat="1" ht="35.25" customHeight="1" thickBot="1" x14ac:dyDescent="0.3">
      <c r="B141" s="1441"/>
      <c r="C141" s="1443"/>
      <c r="D141" s="1052" t="s">
        <v>905</v>
      </c>
      <c r="E141" s="1053" t="s">
        <v>1435</v>
      </c>
      <c r="F141" s="1447"/>
      <c r="G141" s="1448"/>
      <c r="H141" s="1450"/>
      <c r="I141" s="1452"/>
      <c r="J141" s="1454"/>
      <c r="K141" s="1049"/>
      <c r="L141" s="1049"/>
      <c r="M141" s="1049"/>
    </row>
    <row r="142" spans="2:13" ht="55.5" customHeight="1" x14ac:dyDescent="0.25">
      <c r="B142" s="1486" t="s">
        <v>1447</v>
      </c>
      <c r="C142" s="1490"/>
      <c r="D142" s="1477" t="s">
        <v>908</v>
      </c>
      <c r="E142" s="1054" t="s">
        <v>909</v>
      </c>
      <c r="F142" s="1479"/>
      <c r="G142" s="1480"/>
      <c r="H142" s="1080"/>
      <c r="I142" s="1087">
        <v>0</v>
      </c>
      <c r="J142" s="1082"/>
    </row>
    <row r="143" spans="2:13" ht="51.75" customHeight="1" x14ac:dyDescent="0.25">
      <c r="B143" s="1487"/>
      <c r="C143" s="1491"/>
      <c r="D143" s="1478"/>
      <c r="E143" s="1058" t="s">
        <v>910</v>
      </c>
      <c r="F143" s="1481"/>
      <c r="G143" s="1482"/>
      <c r="H143" s="1083"/>
      <c r="I143" s="1081">
        <v>0</v>
      </c>
      <c r="J143" s="1084"/>
    </row>
    <row r="144" spans="2:13" ht="45" customHeight="1" x14ac:dyDescent="0.25">
      <c r="B144" s="1487"/>
      <c r="C144" s="1491"/>
      <c r="D144" s="1478"/>
      <c r="E144" s="1058" t="s">
        <v>795</v>
      </c>
      <c r="F144" s="1481"/>
      <c r="G144" s="1482"/>
      <c r="H144" s="1083"/>
      <c r="I144" s="1081">
        <v>0</v>
      </c>
      <c r="J144" s="1084"/>
    </row>
    <row r="145" spans="2:13" ht="46.5" customHeight="1" x14ac:dyDescent="0.25">
      <c r="B145" s="1487"/>
      <c r="C145" s="1491"/>
      <c r="D145" s="1478" t="s">
        <v>911</v>
      </c>
      <c r="E145" s="1088" t="s">
        <v>912</v>
      </c>
      <c r="F145" s="1481"/>
      <c r="G145" s="1482"/>
      <c r="H145" s="1089"/>
      <c r="I145" s="1081">
        <v>0</v>
      </c>
      <c r="J145" s="1090"/>
    </row>
    <row r="146" spans="2:13" ht="45.75" customHeight="1" x14ac:dyDescent="0.25">
      <c r="B146" s="1487"/>
      <c r="C146" s="1491"/>
      <c r="D146" s="1478"/>
      <c r="E146" s="1088" t="s">
        <v>797</v>
      </c>
      <c r="F146" s="1481"/>
      <c r="G146" s="1482"/>
      <c r="H146" s="1089"/>
      <c r="I146" s="1081">
        <v>0</v>
      </c>
      <c r="J146" s="1090"/>
    </row>
    <row r="147" spans="2:13" ht="45.75" customHeight="1" thickBot="1" x14ac:dyDescent="0.3">
      <c r="B147" s="1489"/>
      <c r="C147" s="1493"/>
      <c r="D147" s="1483"/>
      <c r="E147" s="1091" t="s">
        <v>798</v>
      </c>
      <c r="F147" s="1511"/>
      <c r="G147" s="1512"/>
      <c r="H147" s="1092"/>
      <c r="I147" s="1086">
        <v>0</v>
      </c>
      <c r="J147" s="1093"/>
    </row>
    <row r="148" spans="2:13" s="1065" customFormat="1" ht="29.25" customHeight="1" thickBot="1" x14ac:dyDescent="0.3">
      <c r="B148" s="1064"/>
      <c r="E148" s="1066"/>
      <c r="F148" s="1067"/>
      <c r="G148" s="1068"/>
      <c r="I148" s="1069"/>
      <c r="K148" s="1045"/>
      <c r="L148" s="1045"/>
      <c r="M148" s="1045"/>
    </row>
    <row r="149" spans="2:13" s="1047" customFormat="1" ht="46.5" customHeight="1" thickBot="1" x14ac:dyDescent="0.3">
      <c r="B149" s="1425" t="s">
        <v>1429</v>
      </c>
      <c r="C149" s="1426"/>
      <c r="D149" s="1426"/>
      <c r="E149" s="1426"/>
      <c r="F149" s="1426"/>
      <c r="G149" s="1426"/>
      <c r="H149" s="1426"/>
      <c r="I149" s="1426"/>
      <c r="J149" s="1427"/>
      <c r="K149" s="1046"/>
      <c r="L149" s="1046"/>
      <c r="M149" s="1046"/>
    </row>
    <row r="150" spans="2:13" s="1050" customFormat="1" ht="52.5" customHeight="1" x14ac:dyDescent="0.25">
      <c r="B150" s="1431" t="s">
        <v>1430</v>
      </c>
      <c r="C150" s="1432"/>
      <c r="D150" s="1432"/>
      <c r="E150" s="1433"/>
      <c r="F150" s="1431" t="s">
        <v>1431</v>
      </c>
      <c r="G150" s="1432"/>
      <c r="H150" s="1432"/>
      <c r="I150" s="1432"/>
      <c r="J150" s="1433"/>
      <c r="K150" s="1048"/>
      <c r="L150" s="1048"/>
      <c r="M150" s="1049"/>
    </row>
    <row r="151" spans="2:13" s="1050" customFormat="1" ht="55.5" customHeight="1" thickBot="1" x14ac:dyDescent="0.3">
      <c r="B151" s="1434"/>
      <c r="C151" s="1435"/>
      <c r="D151" s="1435"/>
      <c r="E151" s="1436"/>
      <c r="F151" s="1437"/>
      <c r="G151" s="1438"/>
      <c r="H151" s="1438"/>
      <c r="I151" s="1438"/>
      <c r="J151" s="1439"/>
      <c r="K151" s="1048"/>
      <c r="L151" s="1048"/>
      <c r="M151" s="1049"/>
    </row>
    <row r="152" spans="2:13" s="1051" customFormat="1" ht="35.25" customHeight="1" x14ac:dyDescent="0.25">
      <c r="B152" s="1440" t="s">
        <v>899</v>
      </c>
      <c r="C152" s="1442" t="s">
        <v>1432</v>
      </c>
      <c r="D152" s="1444" t="s">
        <v>1433</v>
      </c>
      <c r="E152" s="1444"/>
      <c r="F152" s="1445" t="s">
        <v>183</v>
      </c>
      <c r="G152" s="1446"/>
      <c r="H152" s="1449" t="s">
        <v>188</v>
      </c>
      <c r="I152" s="1451" t="s">
        <v>636</v>
      </c>
      <c r="J152" s="1453" t="s">
        <v>1434</v>
      </c>
      <c r="K152" s="1049"/>
      <c r="L152" s="1049"/>
      <c r="M152" s="1049"/>
    </row>
    <row r="153" spans="2:13" s="1051" customFormat="1" ht="35.25" customHeight="1" thickBot="1" x14ac:dyDescent="0.3">
      <c r="B153" s="1441"/>
      <c r="C153" s="1443"/>
      <c r="D153" s="1052" t="s">
        <v>905</v>
      </c>
      <c r="E153" s="1053" t="s">
        <v>1435</v>
      </c>
      <c r="F153" s="1447"/>
      <c r="G153" s="1448"/>
      <c r="H153" s="1450"/>
      <c r="I153" s="1452"/>
      <c r="J153" s="1454"/>
      <c r="K153" s="1049"/>
      <c r="L153" s="1049"/>
      <c r="M153" s="1049"/>
    </row>
    <row r="154" spans="2:13" ht="55.5" customHeight="1" x14ac:dyDescent="0.25">
      <c r="B154" s="1513" t="s">
        <v>1448</v>
      </c>
      <c r="C154" s="1516"/>
      <c r="D154" s="1510" t="s">
        <v>908</v>
      </c>
      <c r="E154" s="1054" t="s">
        <v>909</v>
      </c>
      <c r="F154" s="1479"/>
      <c r="G154" s="1480"/>
      <c r="H154" s="1080"/>
      <c r="I154" s="1087">
        <v>0</v>
      </c>
      <c r="J154" s="1082"/>
    </row>
    <row r="155" spans="2:13" ht="51.75" customHeight="1" x14ac:dyDescent="0.25">
      <c r="B155" s="1514"/>
      <c r="C155" s="1517"/>
      <c r="D155" s="1467"/>
      <c r="E155" s="1058" t="s">
        <v>910</v>
      </c>
      <c r="F155" s="1481"/>
      <c r="G155" s="1482"/>
      <c r="H155" s="1083"/>
      <c r="I155" s="1081">
        <v>0</v>
      </c>
      <c r="J155" s="1084"/>
    </row>
    <row r="156" spans="2:13" ht="45" customHeight="1" x14ac:dyDescent="0.25">
      <c r="B156" s="1514"/>
      <c r="C156" s="1517"/>
      <c r="D156" s="1468"/>
      <c r="E156" s="1058" t="s">
        <v>795</v>
      </c>
      <c r="F156" s="1481"/>
      <c r="G156" s="1482"/>
      <c r="H156" s="1083"/>
      <c r="I156" s="1081">
        <v>0</v>
      </c>
      <c r="J156" s="1084"/>
    </row>
    <row r="157" spans="2:13" ht="43.5" customHeight="1" x14ac:dyDescent="0.25">
      <c r="B157" s="1514"/>
      <c r="C157" s="1517"/>
      <c r="D157" s="1466" t="s">
        <v>911</v>
      </c>
      <c r="E157" s="1466" t="s">
        <v>912</v>
      </c>
      <c r="F157" s="1461"/>
      <c r="G157" s="1062" t="s">
        <v>1438</v>
      </c>
      <c r="H157" s="1494"/>
      <c r="I157" s="1081">
        <v>0</v>
      </c>
      <c r="J157" s="1497"/>
    </row>
    <row r="158" spans="2:13" ht="34.5" customHeight="1" x14ac:dyDescent="0.25">
      <c r="B158" s="1514"/>
      <c r="C158" s="1517"/>
      <c r="D158" s="1467"/>
      <c r="E158" s="1467"/>
      <c r="F158" s="1462"/>
      <c r="G158" s="1062" t="s">
        <v>1439</v>
      </c>
      <c r="H158" s="1495"/>
      <c r="I158" s="1081">
        <v>0</v>
      </c>
      <c r="J158" s="1498"/>
    </row>
    <row r="159" spans="2:13" ht="32.25" customHeight="1" x14ac:dyDescent="0.25">
      <c r="B159" s="1514"/>
      <c r="C159" s="1517"/>
      <c r="D159" s="1467"/>
      <c r="E159" s="1466" t="s">
        <v>797</v>
      </c>
      <c r="F159" s="1461"/>
      <c r="G159" s="1062" t="s">
        <v>1438</v>
      </c>
      <c r="H159" s="1494"/>
      <c r="I159" s="1081">
        <v>0</v>
      </c>
      <c r="J159" s="1497"/>
    </row>
    <row r="160" spans="2:13" ht="30" customHeight="1" x14ac:dyDescent="0.25">
      <c r="B160" s="1514"/>
      <c r="C160" s="1517"/>
      <c r="D160" s="1467"/>
      <c r="E160" s="1467"/>
      <c r="F160" s="1462"/>
      <c r="G160" s="1062" t="s">
        <v>1439</v>
      </c>
      <c r="H160" s="1495"/>
      <c r="I160" s="1081">
        <v>0</v>
      </c>
      <c r="J160" s="1498"/>
    </row>
    <row r="161" spans="2:10" ht="36.75" customHeight="1" x14ac:dyDescent="0.25">
      <c r="B161" s="1514"/>
      <c r="C161" s="1517"/>
      <c r="D161" s="1467"/>
      <c r="E161" s="1466" t="s">
        <v>798</v>
      </c>
      <c r="F161" s="1461"/>
      <c r="G161" s="1062" t="s">
        <v>1438</v>
      </c>
      <c r="H161" s="1494"/>
      <c r="I161" s="1081">
        <v>0</v>
      </c>
      <c r="J161" s="1497"/>
    </row>
    <row r="162" spans="2:10" ht="30.75" customHeight="1" thickBot="1" x14ac:dyDescent="0.3">
      <c r="B162" s="1515"/>
      <c r="C162" s="1518"/>
      <c r="D162" s="1484"/>
      <c r="E162" s="1484"/>
      <c r="F162" s="1485"/>
      <c r="G162" s="1062" t="s">
        <v>1439</v>
      </c>
      <c r="H162" s="1496"/>
      <c r="I162" s="1086">
        <v>0</v>
      </c>
      <c r="J162" s="1499"/>
    </row>
  </sheetData>
  <mergeCells count="270">
    <mergeCell ref="H161:H162"/>
    <mergeCell ref="J161:J162"/>
    <mergeCell ref="F157:F158"/>
    <mergeCell ref="H157:H158"/>
    <mergeCell ref="J157:J158"/>
    <mergeCell ref="E159:E160"/>
    <mergeCell ref="F159:F160"/>
    <mergeCell ref="H159:H160"/>
    <mergeCell ref="J159:J160"/>
    <mergeCell ref="B154:B162"/>
    <mergeCell ref="C154:C162"/>
    <mergeCell ref="D154:D156"/>
    <mergeCell ref="F154:G154"/>
    <mergeCell ref="F155:G155"/>
    <mergeCell ref="F156:G156"/>
    <mergeCell ref="D157:D162"/>
    <mergeCell ref="E157:E158"/>
    <mergeCell ref="E161:E162"/>
    <mergeCell ref="F161:F162"/>
    <mergeCell ref="B149:J149"/>
    <mergeCell ref="B150:E150"/>
    <mergeCell ref="F150:J150"/>
    <mergeCell ref="B151:E151"/>
    <mergeCell ref="F151:J151"/>
    <mergeCell ref="B152:B153"/>
    <mergeCell ref="C152:C153"/>
    <mergeCell ref="D152:E152"/>
    <mergeCell ref="F152:G153"/>
    <mergeCell ref="H152:H153"/>
    <mergeCell ref="I152:I153"/>
    <mergeCell ref="J152:J153"/>
    <mergeCell ref="B142:B147"/>
    <mergeCell ref="C142:C147"/>
    <mergeCell ref="D142:D144"/>
    <mergeCell ref="F142:G142"/>
    <mergeCell ref="F143:G143"/>
    <mergeCell ref="F144:G144"/>
    <mergeCell ref="D145:D147"/>
    <mergeCell ref="F145:G145"/>
    <mergeCell ref="F146:G146"/>
    <mergeCell ref="F147:G147"/>
    <mergeCell ref="B139:E139"/>
    <mergeCell ref="F139:J139"/>
    <mergeCell ref="B140:B141"/>
    <mergeCell ref="C140:C141"/>
    <mergeCell ref="D140:E140"/>
    <mergeCell ref="F140:G141"/>
    <mergeCell ref="H140:H141"/>
    <mergeCell ref="I140:I141"/>
    <mergeCell ref="J140:J141"/>
    <mergeCell ref="F132:F135"/>
    <mergeCell ref="H132:H135"/>
    <mergeCell ref="J132:J135"/>
    <mergeCell ref="B137:J137"/>
    <mergeCell ref="B138:E138"/>
    <mergeCell ref="F138:J138"/>
    <mergeCell ref="H124:H127"/>
    <mergeCell ref="J124:J127"/>
    <mergeCell ref="E128:E131"/>
    <mergeCell ref="F128:F131"/>
    <mergeCell ref="H128:H131"/>
    <mergeCell ref="J128:J131"/>
    <mergeCell ref="B121:B135"/>
    <mergeCell ref="C121:C135"/>
    <mergeCell ref="D121:D123"/>
    <mergeCell ref="F121:G121"/>
    <mergeCell ref="F122:G122"/>
    <mergeCell ref="F123:G123"/>
    <mergeCell ref="D124:D135"/>
    <mergeCell ref="E124:E127"/>
    <mergeCell ref="F124:F127"/>
    <mergeCell ref="E132:E135"/>
    <mergeCell ref="B118:E118"/>
    <mergeCell ref="F118:J118"/>
    <mergeCell ref="B119:B120"/>
    <mergeCell ref="C119:C120"/>
    <mergeCell ref="D119:E119"/>
    <mergeCell ref="F119:G120"/>
    <mergeCell ref="H119:H120"/>
    <mergeCell ref="I119:I120"/>
    <mergeCell ref="J119:J120"/>
    <mergeCell ref="F111:F114"/>
    <mergeCell ref="H111:H114"/>
    <mergeCell ref="J111:J114"/>
    <mergeCell ref="B116:J116"/>
    <mergeCell ref="B117:E117"/>
    <mergeCell ref="F117:J117"/>
    <mergeCell ref="H103:H106"/>
    <mergeCell ref="J103:J106"/>
    <mergeCell ref="E107:E110"/>
    <mergeCell ref="F107:F110"/>
    <mergeCell ref="H107:H110"/>
    <mergeCell ref="J107:J110"/>
    <mergeCell ref="B100:B114"/>
    <mergeCell ref="C100:C114"/>
    <mergeCell ref="D100:D102"/>
    <mergeCell ref="F100:G100"/>
    <mergeCell ref="F101:G101"/>
    <mergeCell ref="F102:G102"/>
    <mergeCell ref="D103:D114"/>
    <mergeCell ref="E103:E106"/>
    <mergeCell ref="F103:F106"/>
    <mergeCell ref="E111:E114"/>
    <mergeCell ref="B97:E97"/>
    <mergeCell ref="F97:J97"/>
    <mergeCell ref="B98:B99"/>
    <mergeCell ref="C98:C99"/>
    <mergeCell ref="D98:E98"/>
    <mergeCell ref="F98:G99"/>
    <mergeCell ref="H98:H99"/>
    <mergeCell ref="I98:I99"/>
    <mergeCell ref="J98:J99"/>
    <mergeCell ref="F90:F93"/>
    <mergeCell ref="H90:H93"/>
    <mergeCell ref="J90:J93"/>
    <mergeCell ref="B95:J95"/>
    <mergeCell ref="B96:E96"/>
    <mergeCell ref="F96:J96"/>
    <mergeCell ref="H82:H85"/>
    <mergeCell ref="J82:J85"/>
    <mergeCell ref="E86:E89"/>
    <mergeCell ref="F86:F89"/>
    <mergeCell ref="H86:H89"/>
    <mergeCell ref="J86:J89"/>
    <mergeCell ref="B79:B93"/>
    <mergeCell ref="C79:C93"/>
    <mergeCell ref="D79:D81"/>
    <mergeCell ref="F79:G79"/>
    <mergeCell ref="F80:G80"/>
    <mergeCell ref="F81:G81"/>
    <mergeCell ref="D82:D93"/>
    <mergeCell ref="E82:E85"/>
    <mergeCell ref="F82:F85"/>
    <mergeCell ref="E90:E93"/>
    <mergeCell ref="B76:E76"/>
    <mergeCell ref="F76:J76"/>
    <mergeCell ref="B77:B78"/>
    <mergeCell ref="C77:C78"/>
    <mergeCell ref="D77:E77"/>
    <mergeCell ref="F77:G78"/>
    <mergeCell ref="H77:H78"/>
    <mergeCell ref="I77:I78"/>
    <mergeCell ref="J77:J78"/>
    <mergeCell ref="F71:F72"/>
    <mergeCell ref="H71:H72"/>
    <mergeCell ref="J71:J72"/>
    <mergeCell ref="B74:J74"/>
    <mergeCell ref="B75:E75"/>
    <mergeCell ref="F75:J75"/>
    <mergeCell ref="H67:H68"/>
    <mergeCell ref="J67:J68"/>
    <mergeCell ref="E69:E70"/>
    <mergeCell ref="F69:F70"/>
    <mergeCell ref="H69:H70"/>
    <mergeCell ref="J69:J70"/>
    <mergeCell ref="B64:B72"/>
    <mergeCell ref="C64:C72"/>
    <mergeCell ref="D64:D66"/>
    <mergeCell ref="F64:G64"/>
    <mergeCell ref="F65:G65"/>
    <mergeCell ref="F66:G66"/>
    <mergeCell ref="D67:D72"/>
    <mergeCell ref="E67:E68"/>
    <mergeCell ref="F67:F68"/>
    <mergeCell ref="E71:E72"/>
    <mergeCell ref="B61:E61"/>
    <mergeCell ref="F61:J61"/>
    <mergeCell ref="B62:B63"/>
    <mergeCell ref="C62:C63"/>
    <mergeCell ref="D62:E62"/>
    <mergeCell ref="F62:G63"/>
    <mergeCell ref="H62:H63"/>
    <mergeCell ref="I62:I63"/>
    <mergeCell ref="J62:J63"/>
    <mergeCell ref="F56:F57"/>
    <mergeCell ref="H56:H57"/>
    <mergeCell ref="J56:J57"/>
    <mergeCell ref="B59:J59"/>
    <mergeCell ref="B60:E60"/>
    <mergeCell ref="F60:J60"/>
    <mergeCell ref="H52:H53"/>
    <mergeCell ref="J52:J53"/>
    <mergeCell ref="E54:E55"/>
    <mergeCell ref="F54:F55"/>
    <mergeCell ref="H54:H55"/>
    <mergeCell ref="J54:J55"/>
    <mergeCell ref="B49:B57"/>
    <mergeCell ref="C49:C57"/>
    <mergeCell ref="D49:D51"/>
    <mergeCell ref="F49:G49"/>
    <mergeCell ref="F50:G50"/>
    <mergeCell ref="F51:G51"/>
    <mergeCell ref="D52:D57"/>
    <mergeCell ref="E52:E53"/>
    <mergeCell ref="F52:F53"/>
    <mergeCell ref="E56:E57"/>
    <mergeCell ref="B46:E46"/>
    <mergeCell ref="F46:J46"/>
    <mergeCell ref="B47:B48"/>
    <mergeCell ref="C47:C48"/>
    <mergeCell ref="D47:E47"/>
    <mergeCell ref="F47:G48"/>
    <mergeCell ref="H47:H48"/>
    <mergeCell ref="I47:I48"/>
    <mergeCell ref="J47:J48"/>
    <mergeCell ref="F39:F42"/>
    <mergeCell ref="H39:H42"/>
    <mergeCell ref="J39:J42"/>
    <mergeCell ref="B44:J44"/>
    <mergeCell ref="B45:E45"/>
    <mergeCell ref="F45:J45"/>
    <mergeCell ref="H31:H34"/>
    <mergeCell ref="J31:J34"/>
    <mergeCell ref="E35:E38"/>
    <mergeCell ref="F35:F38"/>
    <mergeCell ref="H35:H38"/>
    <mergeCell ref="J35:J38"/>
    <mergeCell ref="B28:B42"/>
    <mergeCell ref="C28:C42"/>
    <mergeCell ref="D28:D30"/>
    <mergeCell ref="F28:G28"/>
    <mergeCell ref="F29:G29"/>
    <mergeCell ref="F30:G30"/>
    <mergeCell ref="D31:D42"/>
    <mergeCell ref="E31:E34"/>
    <mergeCell ref="F31:F34"/>
    <mergeCell ref="E39:E42"/>
    <mergeCell ref="B25:E25"/>
    <mergeCell ref="F25:J25"/>
    <mergeCell ref="B26:B27"/>
    <mergeCell ref="C26:C27"/>
    <mergeCell ref="D26:E26"/>
    <mergeCell ref="F26:G27"/>
    <mergeCell ref="H26:H27"/>
    <mergeCell ref="I26:I27"/>
    <mergeCell ref="J26:J27"/>
    <mergeCell ref="H18:H21"/>
    <mergeCell ref="J18:J21"/>
    <mergeCell ref="B23:J23"/>
    <mergeCell ref="B24:E24"/>
    <mergeCell ref="F24:J24"/>
    <mergeCell ref="F10:F13"/>
    <mergeCell ref="H10:H13"/>
    <mergeCell ref="J10:J13"/>
    <mergeCell ref="E14:E17"/>
    <mergeCell ref="F14:F17"/>
    <mergeCell ref="H14:H17"/>
    <mergeCell ref="J14:J17"/>
    <mergeCell ref="B7:B21"/>
    <mergeCell ref="C7:C21"/>
    <mergeCell ref="D7:D9"/>
    <mergeCell ref="F7:G7"/>
    <mergeCell ref="F8:G8"/>
    <mergeCell ref="F9:G9"/>
    <mergeCell ref="D10:D21"/>
    <mergeCell ref="E10:E13"/>
    <mergeCell ref="E18:E21"/>
    <mergeCell ref="F18:F21"/>
    <mergeCell ref="B2:J2"/>
    <mergeCell ref="B3:E3"/>
    <mergeCell ref="F3:J3"/>
    <mergeCell ref="B4:E4"/>
    <mergeCell ref="F4:J4"/>
    <mergeCell ref="B5:B6"/>
    <mergeCell ref="C5:C6"/>
    <mergeCell ref="D5:E5"/>
    <mergeCell ref="F5:G6"/>
    <mergeCell ref="H5:H6"/>
    <mergeCell ref="I5:I6"/>
    <mergeCell ref="J5:J6"/>
  </mergeCells>
  <conditionalFormatting sqref="I7:I21">
    <cfRule type="dataBar" priority="9">
      <dataBar>
        <cfvo type="num" val="0"/>
        <cfvo type="num" val="1"/>
        <color rgb="FF638EC6"/>
      </dataBar>
      <extLst>
        <ext xmlns:x14="http://schemas.microsoft.com/office/spreadsheetml/2009/9/main" uri="{B025F937-C7B1-47D3-B67F-A62EFF666E3E}">
          <x14:id>{A8973B80-9FFE-4F08-ACA3-87E0D4955A91}</x14:id>
        </ext>
      </extLst>
    </cfRule>
  </conditionalFormatting>
  <conditionalFormatting sqref="I28:I42">
    <cfRule type="dataBar" priority="8">
      <dataBar>
        <cfvo type="num" val="0"/>
        <cfvo type="num" val="1"/>
        <color rgb="FF638EC6"/>
      </dataBar>
      <extLst>
        <ext xmlns:x14="http://schemas.microsoft.com/office/spreadsheetml/2009/9/main" uri="{B025F937-C7B1-47D3-B67F-A62EFF666E3E}">
          <x14:id>{4F0171A7-B272-43B2-AEB0-63789B4EDD3D}</x14:id>
        </ext>
      </extLst>
    </cfRule>
  </conditionalFormatting>
  <conditionalFormatting sqref="I49:I57">
    <cfRule type="dataBar" priority="7">
      <dataBar>
        <cfvo type="num" val="0"/>
        <cfvo type="num" val="1"/>
        <color rgb="FF638EC6"/>
      </dataBar>
      <extLst>
        <ext xmlns:x14="http://schemas.microsoft.com/office/spreadsheetml/2009/9/main" uri="{B025F937-C7B1-47D3-B67F-A62EFF666E3E}">
          <x14:id>{D8B11D0C-7904-45AB-A9DC-6B2341EB75D1}</x14:id>
        </ext>
      </extLst>
    </cfRule>
  </conditionalFormatting>
  <conditionalFormatting sqref="I64:I72">
    <cfRule type="dataBar" priority="6">
      <dataBar>
        <cfvo type="num" val="0"/>
        <cfvo type="num" val="1"/>
        <color rgb="FF638EC6"/>
      </dataBar>
      <extLst>
        <ext xmlns:x14="http://schemas.microsoft.com/office/spreadsheetml/2009/9/main" uri="{B025F937-C7B1-47D3-B67F-A62EFF666E3E}">
          <x14:id>{14B2B909-5907-4216-B6B1-97AF7B5D8BD1}</x14:id>
        </ext>
      </extLst>
    </cfRule>
  </conditionalFormatting>
  <conditionalFormatting sqref="I79:I93">
    <cfRule type="dataBar" priority="5">
      <dataBar>
        <cfvo type="num" val="0"/>
        <cfvo type="num" val="1"/>
        <color rgb="FF638EC6"/>
      </dataBar>
      <extLst>
        <ext xmlns:x14="http://schemas.microsoft.com/office/spreadsheetml/2009/9/main" uri="{B025F937-C7B1-47D3-B67F-A62EFF666E3E}">
          <x14:id>{66FD114D-2E72-415B-B18B-7D9ABEC477EE}</x14:id>
        </ext>
      </extLst>
    </cfRule>
  </conditionalFormatting>
  <conditionalFormatting sqref="I100:I114">
    <cfRule type="dataBar" priority="4">
      <dataBar>
        <cfvo type="num" val="0"/>
        <cfvo type="num" val="1"/>
        <color rgb="FF638EC6"/>
      </dataBar>
      <extLst>
        <ext xmlns:x14="http://schemas.microsoft.com/office/spreadsheetml/2009/9/main" uri="{B025F937-C7B1-47D3-B67F-A62EFF666E3E}">
          <x14:id>{8EAAD5A6-CD6F-4B89-857E-609618DF5D09}</x14:id>
        </ext>
      </extLst>
    </cfRule>
  </conditionalFormatting>
  <conditionalFormatting sqref="I121:I135">
    <cfRule type="dataBar" priority="3">
      <dataBar>
        <cfvo type="num" val="0"/>
        <cfvo type="num" val="1"/>
        <color rgb="FF638EC6"/>
      </dataBar>
      <extLst>
        <ext xmlns:x14="http://schemas.microsoft.com/office/spreadsheetml/2009/9/main" uri="{B025F937-C7B1-47D3-B67F-A62EFF666E3E}">
          <x14:id>{463394A3-E261-4C55-B29B-9ED4A23227BC}</x14:id>
        </ext>
      </extLst>
    </cfRule>
  </conditionalFormatting>
  <conditionalFormatting sqref="I142:I147">
    <cfRule type="dataBar" priority="2">
      <dataBar>
        <cfvo type="num" val="0"/>
        <cfvo type="num" val="1"/>
        <color rgb="FF638EC6"/>
      </dataBar>
      <extLst>
        <ext xmlns:x14="http://schemas.microsoft.com/office/spreadsheetml/2009/9/main" uri="{B025F937-C7B1-47D3-B67F-A62EFF666E3E}">
          <x14:id>{9043754F-5259-4324-BC55-8D14E50D233E}</x14:id>
        </ext>
      </extLst>
    </cfRule>
  </conditionalFormatting>
  <conditionalFormatting sqref="I154:I162">
    <cfRule type="dataBar" priority="1">
      <dataBar>
        <cfvo type="num" val="0"/>
        <cfvo type="num" val="1"/>
        <color rgb="FF638EC6"/>
      </dataBar>
      <extLst>
        <ext xmlns:x14="http://schemas.microsoft.com/office/spreadsheetml/2009/9/main" uri="{B025F937-C7B1-47D3-B67F-A62EFF666E3E}">
          <x14:id>{73F30AD5-8B22-4A49-B56D-8C698271E3AB}</x14:id>
        </ext>
      </extLst>
    </cfRule>
  </conditionalFormatting>
  <dataValidations count="1">
    <dataValidation type="list" allowBlank="1" showInputMessage="1" showErrorMessage="1" promptTitle="Select Sub-National Area" prompt="Click name of Sub-National / Geographic focus Area" sqref="I5 I62 I26 I47 I77 I98 I119 I140 I152" xr:uid="{00000000-0002-0000-0A00-000000000000}">
      <formula1>SubNational</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A8973B80-9FFE-4F08-ACA3-87E0D4955A91}">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I7:I21</xm:sqref>
        </x14:conditionalFormatting>
        <x14:conditionalFormatting xmlns:xm="http://schemas.microsoft.com/office/excel/2006/main">
          <x14:cfRule type="dataBar" id="{4F0171A7-B272-43B2-AEB0-63789B4EDD3D}">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I28:I42</xm:sqref>
        </x14:conditionalFormatting>
        <x14:conditionalFormatting xmlns:xm="http://schemas.microsoft.com/office/excel/2006/main">
          <x14:cfRule type="dataBar" id="{D8B11D0C-7904-45AB-A9DC-6B2341EB75D1}">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I49:I57</xm:sqref>
        </x14:conditionalFormatting>
        <x14:conditionalFormatting xmlns:xm="http://schemas.microsoft.com/office/excel/2006/main">
          <x14:cfRule type="dataBar" id="{14B2B909-5907-4216-B6B1-97AF7B5D8BD1}">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I64:I72</xm:sqref>
        </x14:conditionalFormatting>
        <x14:conditionalFormatting xmlns:xm="http://schemas.microsoft.com/office/excel/2006/main">
          <x14:cfRule type="dataBar" id="{66FD114D-2E72-415B-B18B-7D9ABEC477EE}">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I79:I93</xm:sqref>
        </x14:conditionalFormatting>
        <x14:conditionalFormatting xmlns:xm="http://schemas.microsoft.com/office/excel/2006/main">
          <x14:cfRule type="dataBar" id="{8EAAD5A6-CD6F-4B89-857E-609618DF5D0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I100:I114</xm:sqref>
        </x14:conditionalFormatting>
        <x14:conditionalFormatting xmlns:xm="http://schemas.microsoft.com/office/excel/2006/main">
          <x14:cfRule type="dataBar" id="{463394A3-E261-4C55-B29B-9ED4A23227BC}">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I121:I135</xm:sqref>
        </x14:conditionalFormatting>
        <x14:conditionalFormatting xmlns:xm="http://schemas.microsoft.com/office/excel/2006/main">
          <x14:cfRule type="dataBar" id="{9043754F-5259-4324-BC55-8D14E50D233E}">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I142:I147</xm:sqref>
        </x14:conditionalFormatting>
        <x14:conditionalFormatting xmlns:xm="http://schemas.microsoft.com/office/excel/2006/main">
          <x14:cfRule type="dataBar" id="{73F30AD5-8B22-4A49-B56D-8C698271E3AB}">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I154:I162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L189"/>
  <sheetViews>
    <sheetView showGridLines="0" zoomScale="60" zoomScaleNormal="60" workbookViewId="0">
      <selection activeCell="I12" sqref="I12"/>
    </sheetView>
  </sheetViews>
  <sheetFormatPr defaultRowHeight="26.25" x14ac:dyDescent="0.25"/>
  <cols>
    <col min="1" max="1" width="9" style="1040"/>
    <col min="2" max="2" width="32.5" style="1039" customWidth="1"/>
    <col min="3" max="3" width="24" style="1040" customWidth="1"/>
    <col min="4" max="4" width="27.25" style="1041" customWidth="1"/>
    <col min="5" max="5" width="60.25" style="1042" hidden="1" customWidth="1"/>
    <col min="6" max="6" width="27.375" style="1043" customWidth="1"/>
    <col min="7" max="7" width="18.875" style="1040" hidden="1" customWidth="1"/>
    <col min="8" max="8" width="16.5" style="1094" customWidth="1"/>
    <col min="9" max="9" width="83.5" style="1095" customWidth="1"/>
    <col min="10" max="10" width="42.5" style="1045" customWidth="1"/>
    <col min="11" max="12" width="9" style="1045"/>
    <col min="13" max="16384" width="9" style="1040"/>
  </cols>
  <sheetData>
    <row r="1" spans="2:12" ht="27" thickBot="1" x14ac:dyDescent="0.3"/>
    <row r="2" spans="2:12" s="1047" customFormat="1" ht="36.75" customHeight="1" thickBot="1" x14ac:dyDescent="0.3">
      <c r="B2" s="1519" t="s">
        <v>1449</v>
      </c>
      <c r="C2" s="1520"/>
      <c r="D2" s="1520"/>
      <c r="E2" s="1520"/>
      <c r="F2" s="1520"/>
      <c r="G2" s="1520"/>
      <c r="H2" s="1520"/>
      <c r="I2" s="1520"/>
      <c r="J2" s="1521"/>
      <c r="K2" s="1046"/>
      <c r="L2" s="1046"/>
    </row>
    <row r="3" spans="2:12" s="1050" customFormat="1" ht="31.5" customHeight="1" thickBot="1" x14ac:dyDescent="0.3">
      <c r="B3" s="1522" t="s">
        <v>1430</v>
      </c>
      <c r="C3" s="1523"/>
      <c r="D3" s="1524"/>
      <c r="E3" s="1525" t="s">
        <v>1431</v>
      </c>
      <c r="F3" s="1526"/>
      <c r="G3" s="1526"/>
      <c r="H3" s="1526"/>
      <c r="I3" s="1526"/>
      <c r="J3" s="1527"/>
      <c r="K3" s="1048"/>
      <c r="L3" s="1049"/>
    </row>
    <row r="4" spans="2:12" s="1050" customFormat="1" ht="29.25" thickBot="1" x14ac:dyDescent="0.3">
      <c r="B4" s="1434"/>
      <c r="C4" s="1435"/>
      <c r="D4" s="1436"/>
      <c r="E4" s="1528"/>
      <c r="F4" s="1529"/>
      <c r="G4" s="1529"/>
      <c r="H4" s="1529"/>
      <c r="I4" s="1529"/>
      <c r="J4" s="1530"/>
      <c r="K4" s="1048"/>
      <c r="L4" s="1049"/>
    </row>
    <row r="5" spans="2:12" s="1051" customFormat="1" ht="28.5" customHeight="1" x14ac:dyDescent="0.25">
      <c r="B5" s="1440" t="s">
        <v>899</v>
      </c>
      <c r="C5" s="1444" t="s">
        <v>1433</v>
      </c>
      <c r="D5" s="1444"/>
      <c r="E5" s="1096" t="s">
        <v>183</v>
      </c>
      <c r="F5" s="1531" t="s">
        <v>1450</v>
      </c>
      <c r="G5" s="1450" t="s">
        <v>188</v>
      </c>
      <c r="H5" s="1532" t="s">
        <v>636</v>
      </c>
      <c r="I5" s="1534" t="s">
        <v>1451</v>
      </c>
      <c r="J5" s="1535" t="s">
        <v>1452</v>
      </c>
      <c r="K5" s="1049"/>
      <c r="L5" s="1049"/>
    </row>
    <row r="6" spans="2:12" s="1051" customFormat="1" ht="29.25" thickBot="1" x14ac:dyDescent="0.3">
      <c r="B6" s="1441"/>
      <c r="C6" s="1053" t="s">
        <v>905</v>
      </c>
      <c r="D6" s="1053" t="s">
        <v>1435</v>
      </c>
      <c r="E6" s="1096"/>
      <c r="F6" s="1531"/>
      <c r="G6" s="1450"/>
      <c r="H6" s="1533"/>
      <c r="I6" s="1534"/>
      <c r="J6" s="1536"/>
      <c r="K6" s="1049"/>
      <c r="L6" s="1049"/>
    </row>
    <row r="7" spans="2:12" s="1104" customFormat="1" ht="30" customHeight="1" x14ac:dyDescent="0.25">
      <c r="B7" s="1469" t="s">
        <v>800</v>
      </c>
      <c r="C7" s="1544" t="s">
        <v>1453</v>
      </c>
      <c r="D7" s="1097" t="s">
        <v>1195</v>
      </c>
      <c r="E7" s="1098"/>
      <c r="F7" s="1099"/>
      <c r="G7" s="1100"/>
      <c r="H7" s="1101">
        <v>4</v>
      </c>
      <c r="I7" s="1102" t="s">
        <v>1454</v>
      </c>
      <c r="J7" s="1103"/>
      <c r="K7" s="1077"/>
      <c r="L7" s="1077"/>
    </row>
    <row r="8" spans="2:12" s="1104" customFormat="1" ht="30" customHeight="1" x14ac:dyDescent="0.25">
      <c r="B8" s="1470"/>
      <c r="C8" s="1545"/>
      <c r="D8" s="1105" t="s">
        <v>1455</v>
      </c>
      <c r="E8" s="1106"/>
      <c r="F8" s="1107"/>
      <c r="G8" s="1108"/>
      <c r="H8" s="1109">
        <v>3</v>
      </c>
      <c r="I8" s="1110" t="s">
        <v>1052</v>
      </c>
      <c r="J8" s="1111"/>
      <c r="K8" s="1077"/>
      <c r="L8" s="1077"/>
    </row>
    <row r="9" spans="2:12" s="1104" customFormat="1" ht="30" customHeight="1" x14ac:dyDescent="0.25">
      <c r="B9" s="1470"/>
      <c r="C9" s="1545"/>
      <c r="D9" s="1105" t="s">
        <v>1198</v>
      </c>
      <c r="E9" s="1106"/>
      <c r="F9" s="1107"/>
      <c r="G9" s="1108"/>
      <c r="H9" s="1109">
        <v>1</v>
      </c>
      <c r="I9" s="1110" t="s">
        <v>1463</v>
      </c>
      <c r="J9" s="1111"/>
      <c r="K9" s="1077"/>
      <c r="L9" s="1077"/>
    </row>
    <row r="10" spans="2:12" ht="23.25" customHeight="1" x14ac:dyDescent="0.25">
      <c r="B10" s="1470"/>
      <c r="C10" s="1478" t="s">
        <v>908</v>
      </c>
      <c r="D10" s="1058" t="s">
        <v>909</v>
      </c>
      <c r="E10" s="1543"/>
      <c r="F10" s="1543"/>
      <c r="G10" s="1083"/>
      <c r="H10" s="1112">
        <f>'Indepth Analysis'!I7</f>
        <v>0.32</v>
      </c>
      <c r="I10" s="1113"/>
      <c r="J10" s="1114"/>
    </row>
    <row r="11" spans="2:12" ht="23.25" customHeight="1" x14ac:dyDescent="0.25">
      <c r="B11" s="1470"/>
      <c r="C11" s="1478"/>
      <c r="D11" s="1058" t="s">
        <v>910</v>
      </c>
      <c r="E11" s="1543"/>
      <c r="F11" s="1543"/>
      <c r="G11" s="1083"/>
      <c r="H11" s="1112">
        <f>'Indepth Analysis'!I8</f>
        <v>0.1</v>
      </c>
      <c r="I11" s="1113"/>
      <c r="J11" s="1114"/>
    </row>
    <row r="12" spans="2:12" ht="23.25" customHeight="1" x14ac:dyDescent="0.25">
      <c r="B12" s="1470"/>
      <c r="C12" s="1478"/>
      <c r="D12" s="1058" t="s">
        <v>795</v>
      </c>
      <c r="E12" s="1543"/>
      <c r="F12" s="1543"/>
      <c r="G12" s="1083"/>
      <c r="H12" s="1112">
        <f>'Indepth Analysis'!I9</f>
        <v>0</v>
      </c>
      <c r="I12" s="1113"/>
      <c r="J12" s="1114"/>
    </row>
    <row r="13" spans="2:12" ht="23.25" customHeight="1" x14ac:dyDescent="0.25">
      <c r="B13" s="1470"/>
      <c r="C13" s="1478" t="s">
        <v>911</v>
      </c>
      <c r="D13" s="1478" t="s">
        <v>912</v>
      </c>
      <c r="E13" s="1543"/>
      <c r="F13" s="1115" t="s">
        <v>1436</v>
      </c>
      <c r="G13" s="1537"/>
      <c r="H13" s="1112">
        <f>'Indepth Analysis'!I10</f>
        <v>0.6</v>
      </c>
      <c r="I13" s="1539"/>
      <c r="J13" s="1541"/>
    </row>
    <row r="14" spans="2:12" ht="23.25" customHeight="1" x14ac:dyDescent="0.25">
      <c r="B14" s="1470"/>
      <c r="C14" s="1478"/>
      <c r="D14" s="1478"/>
      <c r="E14" s="1543"/>
      <c r="F14" s="1115" t="s">
        <v>1437</v>
      </c>
      <c r="G14" s="1537"/>
      <c r="H14" s="1112">
        <f>'Indepth Analysis'!I11</f>
        <v>0.56000000000000005</v>
      </c>
      <c r="I14" s="1539"/>
      <c r="J14" s="1541"/>
    </row>
    <row r="15" spans="2:12" ht="23.25" customHeight="1" x14ac:dyDescent="0.25">
      <c r="B15" s="1470"/>
      <c r="C15" s="1478"/>
      <c r="D15" s="1478"/>
      <c r="E15" s="1543"/>
      <c r="F15" s="1115" t="s">
        <v>1438</v>
      </c>
      <c r="G15" s="1537"/>
      <c r="H15" s="1112">
        <f>'Indepth Analysis'!I12</f>
        <v>0.67</v>
      </c>
      <c r="I15" s="1539"/>
      <c r="J15" s="1541"/>
    </row>
    <row r="16" spans="2:12" ht="23.25" customHeight="1" x14ac:dyDescent="0.25">
      <c r="B16" s="1470"/>
      <c r="C16" s="1478"/>
      <c r="D16" s="1478"/>
      <c r="E16" s="1543"/>
      <c r="F16" s="1115" t="s">
        <v>1439</v>
      </c>
      <c r="G16" s="1537"/>
      <c r="H16" s="1112">
        <f>'Indepth Analysis'!I13</f>
        <v>0.78</v>
      </c>
      <c r="I16" s="1539"/>
      <c r="J16" s="1541"/>
    </row>
    <row r="17" spans="2:12" ht="23.25" customHeight="1" x14ac:dyDescent="0.25">
      <c r="B17" s="1470"/>
      <c r="C17" s="1478"/>
      <c r="D17" s="1478" t="s">
        <v>797</v>
      </c>
      <c r="E17" s="1543"/>
      <c r="F17" s="1115" t="s">
        <v>1436</v>
      </c>
      <c r="G17" s="1537"/>
      <c r="H17" s="1112">
        <f>'Indepth Analysis'!I14</f>
        <v>0.32</v>
      </c>
      <c r="I17" s="1539"/>
      <c r="J17" s="1541"/>
    </row>
    <row r="18" spans="2:12" ht="23.25" customHeight="1" x14ac:dyDescent="0.25">
      <c r="B18" s="1470"/>
      <c r="C18" s="1478"/>
      <c r="D18" s="1478"/>
      <c r="E18" s="1543"/>
      <c r="F18" s="1115" t="s">
        <v>1437</v>
      </c>
      <c r="G18" s="1537"/>
      <c r="H18" s="1112">
        <f>'Indepth Analysis'!I15</f>
        <v>0.31</v>
      </c>
      <c r="I18" s="1539"/>
      <c r="J18" s="1541"/>
    </row>
    <row r="19" spans="2:12" ht="23.25" customHeight="1" x14ac:dyDescent="0.25">
      <c r="B19" s="1470"/>
      <c r="C19" s="1478"/>
      <c r="D19" s="1478"/>
      <c r="E19" s="1543"/>
      <c r="F19" s="1115" t="s">
        <v>1438</v>
      </c>
      <c r="G19" s="1537"/>
      <c r="H19" s="1112">
        <f>'Indepth Analysis'!I16</f>
        <v>0.12</v>
      </c>
      <c r="I19" s="1539"/>
      <c r="J19" s="1541"/>
    </row>
    <row r="20" spans="2:12" ht="23.25" customHeight="1" x14ac:dyDescent="0.25">
      <c r="B20" s="1470"/>
      <c r="C20" s="1478"/>
      <c r="D20" s="1478"/>
      <c r="E20" s="1543"/>
      <c r="F20" s="1115" t="s">
        <v>1439</v>
      </c>
      <c r="G20" s="1537"/>
      <c r="H20" s="1112">
        <f>'Indepth Analysis'!I17</f>
        <v>0.12</v>
      </c>
      <c r="I20" s="1539"/>
      <c r="J20" s="1541"/>
    </row>
    <row r="21" spans="2:12" ht="23.25" customHeight="1" x14ac:dyDescent="0.25">
      <c r="B21" s="1470"/>
      <c r="C21" s="1478"/>
      <c r="D21" s="1478" t="s">
        <v>798</v>
      </c>
      <c r="E21" s="1543"/>
      <c r="F21" s="1115" t="s">
        <v>1436</v>
      </c>
      <c r="G21" s="1537"/>
      <c r="H21" s="1112">
        <f>'Indepth Analysis'!I18</f>
        <v>0.08</v>
      </c>
      <c r="I21" s="1539" t="s">
        <v>1456</v>
      </c>
      <c r="J21" s="1541"/>
    </row>
    <row r="22" spans="2:12" ht="23.25" customHeight="1" x14ac:dyDescent="0.25">
      <c r="B22" s="1470"/>
      <c r="C22" s="1478"/>
      <c r="D22" s="1478"/>
      <c r="E22" s="1543"/>
      <c r="F22" s="1115" t="s">
        <v>1437</v>
      </c>
      <c r="G22" s="1537"/>
      <c r="H22" s="1112">
        <f>'Indepth Analysis'!I19</f>
        <v>0.08</v>
      </c>
      <c r="I22" s="1539"/>
      <c r="J22" s="1541"/>
    </row>
    <row r="23" spans="2:12" ht="23.25" customHeight="1" x14ac:dyDescent="0.25">
      <c r="B23" s="1470"/>
      <c r="C23" s="1478"/>
      <c r="D23" s="1478"/>
      <c r="E23" s="1543"/>
      <c r="F23" s="1115" t="s">
        <v>1438</v>
      </c>
      <c r="G23" s="1537"/>
      <c r="H23" s="1112">
        <f>'Indepth Analysis'!I20</f>
        <v>7.0000000000000007E-2</v>
      </c>
      <c r="I23" s="1539"/>
      <c r="J23" s="1541"/>
    </row>
    <row r="24" spans="2:12" ht="24" customHeight="1" thickBot="1" x14ac:dyDescent="0.3">
      <c r="B24" s="1472"/>
      <c r="C24" s="1483"/>
      <c r="D24" s="1483"/>
      <c r="E24" s="1546"/>
      <c r="F24" s="1116" t="s">
        <v>1439</v>
      </c>
      <c r="G24" s="1538"/>
      <c r="H24" s="1117">
        <f>'Indepth Analysis'!I21</f>
        <v>7.0000000000000007E-2</v>
      </c>
      <c r="I24" s="1540"/>
      <c r="J24" s="1542"/>
    </row>
    <row r="25" spans="2:12" ht="27" thickBot="1" x14ac:dyDescent="0.3">
      <c r="B25" s="1064"/>
      <c r="C25" s="1065"/>
      <c r="D25" s="1066"/>
      <c r="E25" s="1067"/>
      <c r="F25" s="1068"/>
      <c r="G25" s="1065"/>
      <c r="H25" s="1118"/>
      <c r="I25" s="1119"/>
    </row>
    <row r="26" spans="2:12" s="1047" customFormat="1" ht="36.75" customHeight="1" thickBot="1" x14ac:dyDescent="0.3">
      <c r="B26" s="1519" t="s">
        <v>1449</v>
      </c>
      <c r="C26" s="1520"/>
      <c r="D26" s="1520"/>
      <c r="E26" s="1520"/>
      <c r="F26" s="1520"/>
      <c r="G26" s="1520"/>
      <c r="H26" s="1520"/>
      <c r="I26" s="1520"/>
      <c r="J26" s="1521"/>
      <c r="K26" s="1046"/>
      <c r="L26" s="1046"/>
    </row>
    <row r="27" spans="2:12" s="1050" customFormat="1" ht="31.5" customHeight="1" thickBot="1" x14ac:dyDescent="0.3">
      <c r="B27" s="1522" t="s">
        <v>1430</v>
      </c>
      <c r="C27" s="1523"/>
      <c r="D27" s="1524"/>
      <c r="E27" s="1525" t="s">
        <v>1431</v>
      </c>
      <c r="F27" s="1526"/>
      <c r="G27" s="1526"/>
      <c r="H27" s="1526"/>
      <c r="I27" s="1526"/>
      <c r="J27" s="1527"/>
      <c r="K27" s="1048"/>
      <c r="L27" s="1049"/>
    </row>
    <row r="28" spans="2:12" s="1050" customFormat="1" ht="29.25" thickBot="1" x14ac:dyDescent="0.3">
      <c r="B28" s="1434"/>
      <c r="C28" s="1435"/>
      <c r="D28" s="1436"/>
      <c r="E28" s="1528"/>
      <c r="F28" s="1529"/>
      <c r="G28" s="1529"/>
      <c r="H28" s="1529"/>
      <c r="I28" s="1529"/>
      <c r="J28" s="1530"/>
      <c r="K28" s="1048"/>
      <c r="L28" s="1049"/>
    </row>
    <row r="29" spans="2:12" s="1051" customFormat="1" ht="28.5" customHeight="1" x14ac:dyDescent="0.25">
      <c r="B29" s="1440" t="s">
        <v>899</v>
      </c>
      <c r="C29" s="1444" t="s">
        <v>1433</v>
      </c>
      <c r="D29" s="1444"/>
      <c r="E29" s="1096" t="s">
        <v>183</v>
      </c>
      <c r="F29" s="1531" t="s">
        <v>1450</v>
      </c>
      <c r="G29" s="1450" t="s">
        <v>188</v>
      </c>
      <c r="H29" s="1532" t="s">
        <v>636</v>
      </c>
      <c r="I29" s="1534" t="s">
        <v>1451</v>
      </c>
      <c r="J29" s="1535" t="s">
        <v>1452</v>
      </c>
      <c r="K29" s="1049"/>
      <c r="L29" s="1049"/>
    </row>
    <row r="30" spans="2:12" s="1051" customFormat="1" ht="29.25" thickBot="1" x14ac:dyDescent="0.3">
      <c r="B30" s="1441"/>
      <c r="C30" s="1053" t="s">
        <v>905</v>
      </c>
      <c r="D30" s="1053" t="s">
        <v>1435</v>
      </c>
      <c r="E30" s="1096"/>
      <c r="F30" s="1531"/>
      <c r="G30" s="1450"/>
      <c r="H30" s="1533"/>
      <c r="I30" s="1534"/>
      <c r="J30" s="1536"/>
      <c r="K30" s="1049"/>
      <c r="L30" s="1049"/>
    </row>
    <row r="31" spans="2:12" s="1104" customFormat="1" ht="30" customHeight="1" x14ac:dyDescent="0.25">
      <c r="B31" s="1486" t="s">
        <v>807</v>
      </c>
      <c r="C31" s="1544" t="s">
        <v>1453</v>
      </c>
      <c r="D31" s="1097" t="s">
        <v>1195</v>
      </c>
      <c r="E31" s="1098"/>
      <c r="F31" s="1099"/>
      <c r="G31" s="1100"/>
      <c r="H31" s="1101">
        <v>4</v>
      </c>
      <c r="I31" s="1102"/>
      <c r="J31" s="1103"/>
      <c r="K31" s="1077"/>
      <c r="L31" s="1077"/>
    </row>
    <row r="32" spans="2:12" s="1104" customFormat="1" ht="30" customHeight="1" x14ac:dyDescent="0.25">
      <c r="B32" s="1487"/>
      <c r="C32" s="1545"/>
      <c r="D32" s="1105" t="s">
        <v>1455</v>
      </c>
      <c r="E32" s="1106"/>
      <c r="F32" s="1107"/>
      <c r="G32" s="1108"/>
      <c r="H32" s="1109">
        <v>3</v>
      </c>
      <c r="I32" s="1110"/>
      <c r="J32" s="1111"/>
      <c r="K32" s="1077"/>
      <c r="L32" s="1077"/>
    </row>
    <row r="33" spans="2:12" s="1104" customFormat="1" ht="30" customHeight="1" x14ac:dyDescent="0.25">
      <c r="B33" s="1487"/>
      <c r="C33" s="1545"/>
      <c r="D33" s="1105" t="s">
        <v>1198</v>
      </c>
      <c r="E33" s="1106"/>
      <c r="F33" s="1107"/>
      <c r="G33" s="1108"/>
      <c r="H33" s="1109">
        <v>1</v>
      </c>
      <c r="I33" s="1110"/>
      <c r="J33" s="1111"/>
      <c r="K33" s="1077"/>
      <c r="L33" s="1077"/>
    </row>
    <row r="34" spans="2:12" ht="23.25" customHeight="1" x14ac:dyDescent="0.25">
      <c r="B34" s="1487"/>
      <c r="C34" s="1478" t="s">
        <v>908</v>
      </c>
      <c r="D34" s="1058" t="s">
        <v>909</v>
      </c>
      <c r="E34" s="1543"/>
      <c r="F34" s="1543"/>
      <c r="G34" s="1083"/>
      <c r="H34" s="1112">
        <f>'Indepth Analysis'!I28</f>
        <v>0</v>
      </c>
      <c r="I34" s="1113"/>
      <c r="J34" s="1114"/>
    </row>
    <row r="35" spans="2:12" ht="23.25" customHeight="1" x14ac:dyDescent="0.25">
      <c r="B35" s="1487"/>
      <c r="C35" s="1478"/>
      <c r="D35" s="1058" t="s">
        <v>910</v>
      </c>
      <c r="E35" s="1543"/>
      <c r="F35" s="1543"/>
      <c r="G35" s="1083"/>
      <c r="H35" s="1112">
        <f>'Indepth Analysis'!I29</f>
        <v>0</v>
      </c>
      <c r="I35" s="1113"/>
      <c r="J35" s="1114"/>
    </row>
    <row r="36" spans="2:12" ht="23.25" customHeight="1" x14ac:dyDescent="0.25">
      <c r="B36" s="1487"/>
      <c r="C36" s="1478"/>
      <c r="D36" s="1058" t="s">
        <v>795</v>
      </c>
      <c r="E36" s="1543"/>
      <c r="F36" s="1543"/>
      <c r="G36" s="1083"/>
      <c r="H36" s="1112">
        <f>'Indepth Analysis'!I30</f>
        <v>0</v>
      </c>
      <c r="I36" s="1113" t="s">
        <v>1457</v>
      </c>
      <c r="J36" s="1114"/>
    </row>
    <row r="37" spans="2:12" ht="23.25" customHeight="1" x14ac:dyDescent="0.25">
      <c r="B37" s="1487"/>
      <c r="C37" s="1478" t="s">
        <v>911</v>
      </c>
      <c r="D37" s="1478" t="s">
        <v>912</v>
      </c>
      <c r="E37" s="1543"/>
      <c r="F37" s="1115" t="s">
        <v>1436</v>
      </c>
      <c r="G37" s="1537"/>
      <c r="H37" s="1112">
        <f>'Indepth Analysis'!I31</f>
        <v>0</v>
      </c>
      <c r="I37" s="1539"/>
      <c r="J37" s="1547"/>
    </row>
    <row r="38" spans="2:12" ht="23.25" customHeight="1" x14ac:dyDescent="0.25">
      <c r="B38" s="1487"/>
      <c r="C38" s="1478"/>
      <c r="D38" s="1478"/>
      <c r="E38" s="1543"/>
      <c r="F38" s="1115" t="s">
        <v>1437</v>
      </c>
      <c r="G38" s="1537"/>
      <c r="H38" s="1112">
        <f>'Indepth Analysis'!I32</f>
        <v>0</v>
      </c>
      <c r="I38" s="1539"/>
      <c r="J38" s="1548"/>
    </row>
    <row r="39" spans="2:12" ht="23.25" customHeight="1" x14ac:dyDescent="0.25">
      <c r="B39" s="1487"/>
      <c r="C39" s="1478"/>
      <c r="D39" s="1478"/>
      <c r="E39" s="1543"/>
      <c r="F39" s="1115" t="s">
        <v>1438</v>
      </c>
      <c r="G39" s="1537"/>
      <c r="H39" s="1112">
        <f>'Indepth Analysis'!I33</f>
        <v>0</v>
      </c>
      <c r="I39" s="1539"/>
      <c r="J39" s="1548"/>
    </row>
    <row r="40" spans="2:12" ht="23.25" customHeight="1" x14ac:dyDescent="0.25">
      <c r="B40" s="1487"/>
      <c r="C40" s="1478"/>
      <c r="D40" s="1478"/>
      <c r="E40" s="1543"/>
      <c r="F40" s="1115" t="s">
        <v>1439</v>
      </c>
      <c r="G40" s="1537"/>
      <c r="H40" s="1112">
        <f>'Indepth Analysis'!I34</f>
        <v>0</v>
      </c>
      <c r="I40" s="1539"/>
      <c r="J40" s="1550"/>
    </row>
    <row r="41" spans="2:12" ht="23.25" customHeight="1" x14ac:dyDescent="0.25">
      <c r="B41" s="1487"/>
      <c r="C41" s="1478"/>
      <c r="D41" s="1478" t="s">
        <v>797</v>
      </c>
      <c r="E41" s="1543"/>
      <c r="F41" s="1115" t="s">
        <v>1436</v>
      </c>
      <c r="G41" s="1537"/>
      <c r="H41" s="1112">
        <f>'Indepth Analysis'!I35</f>
        <v>0</v>
      </c>
      <c r="I41" s="1539" t="s">
        <v>1458</v>
      </c>
      <c r="J41" s="1547"/>
    </row>
    <row r="42" spans="2:12" ht="23.25" customHeight="1" x14ac:dyDescent="0.25">
      <c r="B42" s="1487"/>
      <c r="C42" s="1478"/>
      <c r="D42" s="1478"/>
      <c r="E42" s="1543"/>
      <c r="F42" s="1115" t="s">
        <v>1437</v>
      </c>
      <c r="G42" s="1537"/>
      <c r="H42" s="1112">
        <f>'Indepth Analysis'!I36</f>
        <v>0</v>
      </c>
      <c r="I42" s="1539"/>
      <c r="J42" s="1548"/>
    </row>
    <row r="43" spans="2:12" ht="23.25" customHeight="1" x14ac:dyDescent="0.25">
      <c r="B43" s="1487"/>
      <c r="C43" s="1478"/>
      <c r="D43" s="1478"/>
      <c r="E43" s="1543"/>
      <c r="F43" s="1115" t="s">
        <v>1438</v>
      </c>
      <c r="G43" s="1537"/>
      <c r="H43" s="1112">
        <f>'Indepth Analysis'!I37</f>
        <v>0</v>
      </c>
      <c r="I43" s="1539"/>
      <c r="J43" s="1548"/>
    </row>
    <row r="44" spans="2:12" ht="23.25" customHeight="1" x14ac:dyDescent="0.25">
      <c r="B44" s="1487"/>
      <c r="C44" s="1478"/>
      <c r="D44" s="1478"/>
      <c r="E44" s="1543"/>
      <c r="F44" s="1115" t="s">
        <v>1439</v>
      </c>
      <c r="G44" s="1537"/>
      <c r="H44" s="1112">
        <f>'Indepth Analysis'!I38</f>
        <v>0</v>
      </c>
      <c r="I44" s="1539"/>
      <c r="J44" s="1550"/>
    </row>
    <row r="45" spans="2:12" ht="23.25" customHeight="1" x14ac:dyDescent="0.25">
      <c r="B45" s="1487"/>
      <c r="C45" s="1478"/>
      <c r="D45" s="1478" t="s">
        <v>798</v>
      </c>
      <c r="E45" s="1543"/>
      <c r="F45" s="1115" t="s">
        <v>1436</v>
      </c>
      <c r="G45" s="1537"/>
      <c r="H45" s="1112">
        <f>'Indepth Analysis'!I39</f>
        <v>0</v>
      </c>
      <c r="I45" s="1539"/>
      <c r="J45" s="1547"/>
    </row>
    <row r="46" spans="2:12" ht="23.25" customHeight="1" x14ac:dyDescent="0.25">
      <c r="B46" s="1487"/>
      <c r="C46" s="1478"/>
      <c r="D46" s="1478"/>
      <c r="E46" s="1543"/>
      <c r="F46" s="1115" t="s">
        <v>1437</v>
      </c>
      <c r="G46" s="1537"/>
      <c r="H46" s="1112">
        <f>'Indepth Analysis'!I40</f>
        <v>0</v>
      </c>
      <c r="I46" s="1539"/>
      <c r="J46" s="1548"/>
    </row>
    <row r="47" spans="2:12" ht="23.25" customHeight="1" x14ac:dyDescent="0.25">
      <c r="B47" s="1487"/>
      <c r="C47" s="1478"/>
      <c r="D47" s="1478"/>
      <c r="E47" s="1543"/>
      <c r="F47" s="1115" t="s">
        <v>1438</v>
      </c>
      <c r="G47" s="1537"/>
      <c r="H47" s="1112">
        <f>'Indepth Analysis'!I41</f>
        <v>0</v>
      </c>
      <c r="I47" s="1539"/>
      <c r="J47" s="1548"/>
    </row>
    <row r="48" spans="2:12" ht="24" customHeight="1" thickBot="1" x14ac:dyDescent="0.3">
      <c r="B48" s="1489"/>
      <c r="C48" s="1483"/>
      <c r="D48" s="1483"/>
      <c r="E48" s="1546"/>
      <c r="F48" s="1116" t="s">
        <v>1439</v>
      </c>
      <c r="G48" s="1538"/>
      <c r="H48" s="1117">
        <f>'Indepth Analysis'!I42</f>
        <v>0</v>
      </c>
      <c r="I48" s="1540"/>
      <c r="J48" s="1549"/>
    </row>
    <row r="49" spans="2:12" ht="27" thickBot="1" x14ac:dyDescent="0.3">
      <c r="B49" s="1064"/>
      <c r="C49" s="1065"/>
      <c r="D49" s="1066"/>
      <c r="E49" s="1067"/>
      <c r="F49" s="1068"/>
      <c r="G49" s="1065"/>
      <c r="H49" s="1118"/>
      <c r="I49" s="1119"/>
    </row>
    <row r="50" spans="2:12" s="1047" customFormat="1" ht="36.75" customHeight="1" thickBot="1" x14ac:dyDescent="0.3">
      <c r="B50" s="1519" t="s">
        <v>1449</v>
      </c>
      <c r="C50" s="1520"/>
      <c r="D50" s="1520"/>
      <c r="E50" s="1520"/>
      <c r="F50" s="1520"/>
      <c r="G50" s="1520"/>
      <c r="H50" s="1520"/>
      <c r="I50" s="1520"/>
      <c r="J50" s="1521"/>
      <c r="K50" s="1046"/>
      <c r="L50" s="1046"/>
    </row>
    <row r="51" spans="2:12" s="1050" customFormat="1" ht="31.5" customHeight="1" thickBot="1" x14ac:dyDescent="0.3">
      <c r="B51" s="1522" t="s">
        <v>1430</v>
      </c>
      <c r="C51" s="1523"/>
      <c r="D51" s="1524"/>
      <c r="E51" s="1525" t="s">
        <v>1431</v>
      </c>
      <c r="F51" s="1526"/>
      <c r="G51" s="1526"/>
      <c r="H51" s="1526"/>
      <c r="I51" s="1526"/>
      <c r="J51" s="1527"/>
      <c r="K51" s="1048"/>
      <c r="L51" s="1049"/>
    </row>
    <row r="52" spans="2:12" s="1050" customFormat="1" ht="29.25" thickBot="1" x14ac:dyDescent="0.3">
      <c r="B52" s="1434"/>
      <c r="C52" s="1435"/>
      <c r="D52" s="1436"/>
      <c r="E52" s="1528"/>
      <c r="F52" s="1529"/>
      <c r="G52" s="1529"/>
      <c r="H52" s="1529"/>
      <c r="I52" s="1529"/>
      <c r="J52" s="1530"/>
      <c r="K52" s="1048"/>
      <c r="L52" s="1049"/>
    </row>
    <row r="53" spans="2:12" s="1051" customFormat="1" ht="28.5" customHeight="1" x14ac:dyDescent="0.25">
      <c r="B53" s="1440" t="s">
        <v>899</v>
      </c>
      <c r="C53" s="1444" t="s">
        <v>1433</v>
      </c>
      <c r="D53" s="1444"/>
      <c r="E53" s="1096" t="s">
        <v>183</v>
      </c>
      <c r="F53" s="1531" t="s">
        <v>1450</v>
      </c>
      <c r="G53" s="1450" t="s">
        <v>188</v>
      </c>
      <c r="H53" s="1532" t="s">
        <v>636</v>
      </c>
      <c r="I53" s="1534" t="s">
        <v>1451</v>
      </c>
      <c r="J53" s="1535" t="s">
        <v>1452</v>
      </c>
      <c r="K53" s="1049"/>
      <c r="L53" s="1049"/>
    </row>
    <row r="54" spans="2:12" s="1051" customFormat="1" ht="29.25" thickBot="1" x14ac:dyDescent="0.3">
      <c r="B54" s="1441"/>
      <c r="C54" s="1053" t="s">
        <v>905</v>
      </c>
      <c r="D54" s="1053" t="s">
        <v>1435</v>
      </c>
      <c r="E54" s="1096"/>
      <c r="F54" s="1531"/>
      <c r="G54" s="1450"/>
      <c r="H54" s="1533"/>
      <c r="I54" s="1534"/>
      <c r="J54" s="1536"/>
      <c r="K54" s="1049"/>
      <c r="L54" s="1049"/>
    </row>
    <row r="55" spans="2:12" s="1104" customFormat="1" ht="30" customHeight="1" x14ac:dyDescent="0.25">
      <c r="B55" s="1486" t="s">
        <v>1440</v>
      </c>
      <c r="C55" s="1544" t="s">
        <v>1453</v>
      </c>
      <c r="D55" s="1097" t="s">
        <v>1195</v>
      </c>
      <c r="E55" s="1098"/>
      <c r="F55" s="1099"/>
      <c r="G55" s="1100"/>
      <c r="H55" s="1101">
        <v>4</v>
      </c>
      <c r="I55" s="1102"/>
      <c r="J55" s="1103"/>
      <c r="K55" s="1077"/>
      <c r="L55" s="1077"/>
    </row>
    <row r="56" spans="2:12" s="1104" customFormat="1" ht="30" customHeight="1" x14ac:dyDescent="0.25">
      <c r="B56" s="1487"/>
      <c r="C56" s="1545"/>
      <c r="D56" s="1105" t="s">
        <v>1455</v>
      </c>
      <c r="E56" s="1106"/>
      <c r="F56" s="1107"/>
      <c r="G56" s="1108"/>
      <c r="H56" s="1109">
        <v>3</v>
      </c>
      <c r="I56" s="1110"/>
      <c r="J56" s="1111"/>
      <c r="K56" s="1077"/>
      <c r="L56" s="1077"/>
    </row>
    <row r="57" spans="2:12" s="1104" customFormat="1" ht="30" customHeight="1" x14ac:dyDescent="0.25">
      <c r="B57" s="1487"/>
      <c r="C57" s="1545"/>
      <c r="D57" s="1105" t="s">
        <v>1198</v>
      </c>
      <c r="E57" s="1106"/>
      <c r="F57" s="1107"/>
      <c r="G57" s="1108"/>
      <c r="H57" s="1109">
        <v>1</v>
      </c>
      <c r="I57" s="1110"/>
      <c r="J57" s="1111"/>
      <c r="K57" s="1077"/>
      <c r="L57" s="1077"/>
    </row>
    <row r="58" spans="2:12" ht="23.25" customHeight="1" x14ac:dyDescent="0.25">
      <c r="B58" s="1487"/>
      <c r="C58" s="1478" t="s">
        <v>908</v>
      </c>
      <c r="D58" s="1058" t="s">
        <v>909</v>
      </c>
      <c r="E58" s="1543"/>
      <c r="F58" s="1543"/>
      <c r="G58" s="1083"/>
      <c r="H58" s="1112">
        <f>'Indepth Analysis'!I49</f>
        <v>0</v>
      </c>
      <c r="I58" s="1113"/>
      <c r="J58" s="1114"/>
    </row>
    <row r="59" spans="2:12" ht="23.25" customHeight="1" x14ac:dyDescent="0.25">
      <c r="B59" s="1487"/>
      <c r="C59" s="1478"/>
      <c r="D59" s="1058" t="s">
        <v>910</v>
      </c>
      <c r="E59" s="1543"/>
      <c r="F59" s="1543"/>
      <c r="G59" s="1083"/>
      <c r="H59" s="1112">
        <f>'Indepth Analysis'!I50</f>
        <v>0</v>
      </c>
      <c r="I59" s="1113"/>
      <c r="J59" s="1114"/>
    </row>
    <row r="60" spans="2:12" ht="23.25" customHeight="1" x14ac:dyDescent="0.25">
      <c r="B60" s="1487"/>
      <c r="C60" s="1478"/>
      <c r="D60" s="1058" t="s">
        <v>795</v>
      </c>
      <c r="E60" s="1543"/>
      <c r="F60" s="1543"/>
      <c r="G60" s="1083"/>
      <c r="H60" s="1112">
        <f>'Indepth Analysis'!I51</f>
        <v>0</v>
      </c>
      <c r="I60" s="1113"/>
      <c r="J60" s="1114"/>
    </row>
    <row r="61" spans="2:12" ht="23.25" customHeight="1" x14ac:dyDescent="0.25">
      <c r="B61" s="1487"/>
      <c r="C61" s="1478" t="s">
        <v>911</v>
      </c>
      <c r="D61" s="1478" t="s">
        <v>912</v>
      </c>
      <c r="E61" s="1543"/>
      <c r="F61" s="1115" t="s">
        <v>1441</v>
      </c>
      <c r="G61" s="1537"/>
      <c r="H61" s="1112">
        <f>'Indepth Analysis'!I52</f>
        <v>0</v>
      </c>
      <c r="I61" s="1539"/>
      <c r="J61" s="1547"/>
    </row>
    <row r="62" spans="2:12" ht="23.25" customHeight="1" x14ac:dyDescent="0.25">
      <c r="B62" s="1487"/>
      <c r="C62" s="1478"/>
      <c r="D62" s="1478"/>
      <c r="E62" s="1543"/>
      <c r="F62" s="1115" t="s">
        <v>1442</v>
      </c>
      <c r="G62" s="1537"/>
      <c r="H62" s="1112">
        <f>'Indepth Analysis'!I53</f>
        <v>0</v>
      </c>
      <c r="I62" s="1539"/>
      <c r="J62" s="1550"/>
    </row>
    <row r="63" spans="2:12" ht="23.25" customHeight="1" x14ac:dyDescent="0.25">
      <c r="B63" s="1487"/>
      <c r="C63" s="1478"/>
      <c r="D63" s="1478" t="s">
        <v>797</v>
      </c>
      <c r="E63" s="1543"/>
      <c r="F63" s="1115" t="s">
        <v>1441</v>
      </c>
      <c r="G63" s="1537"/>
      <c r="H63" s="1112">
        <f>'Indepth Analysis'!I54</f>
        <v>0</v>
      </c>
      <c r="I63" s="1539"/>
      <c r="J63" s="1547"/>
    </row>
    <row r="64" spans="2:12" ht="23.25" customHeight="1" x14ac:dyDescent="0.25">
      <c r="B64" s="1487"/>
      <c r="C64" s="1478"/>
      <c r="D64" s="1478"/>
      <c r="E64" s="1543"/>
      <c r="F64" s="1115" t="s">
        <v>1442</v>
      </c>
      <c r="G64" s="1537"/>
      <c r="H64" s="1112">
        <f>'Indepth Analysis'!I55</f>
        <v>0</v>
      </c>
      <c r="I64" s="1539"/>
      <c r="J64" s="1550"/>
    </row>
    <row r="65" spans="2:12" ht="23.25" customHeight="1" x14ac:dyDescent="0.25">
      <c r="B65" s="1487"/>
      <c r="C65" s="1478"/>
      <c r="D65" s="1478" t="s">
        <v>798</v>
      </c>
      <c r="E65" s="1543"/>
      <c r="F65" s="1115" t="s">
        <v>1441</v>
      </c>
      <c r="G65" s="1537"/>
      <c r="H65" s="1112">
        <f>'Indepth Analysis'!I56</f>
        <v>0</v>
      </c>
      <c r="I65" s="1539"/>
      <c r="J65" s="1547"/>
    </row>
    <row r="66" spans="2:12" ht="24" customHeight="1" thickBot="1" x14ac:dyDescent="0.3">
      <c r="B66" s="1489"/>
      <c r="C66" s="1483"/>
      <c r="D66" s="1483"/>
      <c r="E66" s="1546"/>
      <c r="F66" s="1116" t="s">
        <v>1442</v>
      </c>
      <c r="G66" s="1538"/>
      <c r="H66" s="1117">
        <f>'Indepth Analysis'!I57</f>
        <v>0</v>
      </c>
      <c r="I66" s="1540"/>
      <c r="J66" s="1549"/>
    </row>
    <row r="67" spans="2:12" s="1065" customFormat="1" ht="27" thickBot="1" x14ac:dyDescent="0.3">
      <c r="B67" s="1064"/>
      <c r="D67" s="1066"/>
      <c r="E67" s="1067"/>
      <c r="F67" s="1068"/>
      <c r="H67" s="1118"/>
      <c r="I67" s="1119"/>
      <c r="J67" s="1045"/>
      <c r="K67" s="1045"/>
      <c r="L67" s="1045"/>
    </row>
    <row r="68" spans="2:12" s="1047" customFormat="1" ht="36.75" customHeight="1" thickBot="1" x14ac:dyDescent="0.3">
      <c r="B68" s="1519" t="s">
        <v>1449</v>
      </c>
      <c r="C68" s="1520"/>
      <c r="D68" s="1520"/>
      <c r="E68" s="1520"/>
      <c r="F68" s="1520"/>
      <c r="G68" s="1520"/>
      <c r="H68" s="1520"/>
      <c r="I68" s="1520"/>
      <c r="J68" s="1521"/>
      <c r="K68" s="1046"/>
      <c r="L68" s="1046"/>
    </row>
    <row r="69" spans="2:12" s="1050" customFormat="1" ht="31.5" customHeight="1" thickBot="1" x14ac:dyDescent="0.3">
      <c r="B69" s="1522" t="s">
        <v>1430</v>
      </c>
      <c r="C69" s="1523"/>
      <c r="D69" s="1524"/>
      <c r="E69" s="1525" t="s">
        <v>1431</v>
      </c>
      <c r="F69" s="1526"/>
      <c r="G69" s="1526"/>
      <c r="H69" s="1526"/>
      <c r="I69" s="1526"/>
      <c r="J69" s="1527"/>
      <c r="K69" s="1048"/>
      <c r="L69" s="1049"/>
    </row>
    <row r="70" spans="2:12" s="1050" customFormat="1" ht="29.25" thickBot="1" x14ac:dyDescent="0.3">
      <c r="B70" s="1434"/>
      <c r="C70" s="1435"/>
      <c r="D70" s="1436"/>
      <c r="E70" s="1528"/>
      <c r="F70" s="1529"/>
      <c r="G70" s="1529"/>
      <c r="H70" s="1529"/>
      <c r="I70" s="1529"/>
      <c r="J70" s="1530"/>
      <c r="K70" s="1048"/>
      <c r="L70" s="1049"/>
    </row>
    <row r="71" spans="2:12" s="1051" customFormat="1" ht="28.5" customHeight="1" x14ac:dyDescent="0.25">
      <c r="B71" s="1440" t="s">
        <v>899</v>
      </c>
      <c r="C71" s="1444" t="s">
        <v>1433</v>
      </c>
      <c r="D71" s="1444"/>
      <c r="E71" s="1096" t="s">
        <v>183</v>
      </c>
      <c r="F71" s="1531" t="s">
        <v>1450</v>
      </c>
      <c r="G71" s="1450" t="s">
        <v>188</v>
      </c>
      <c r="H71" s="1532" t="s">
        <v>636</v>
      </c>
      <c r="I71" s="1534" t="s">
        <v>1451</v>
      </c>
      <c r="J71" s="1535" t="s">
        <v>1452</v>
      </c>
      <c r="K71" s="1049"/>
      <c r="L71" s="1049"/>
    </row>
    <row r="72" spans="2:12" s="1051" customFormat="1" ht="29.25" thickBot="1" x14ac:dyDescent="0.3">
      <c r="B72" s="1441"/>
      <c r="C72" s="1053" t="s">
        <v>905</v>
      </c>
      <c r="D72" s="1053" t="s">
        <v>1435</v>
      </c>
      <c r="E72" s="1096"/>
      <c r="F72" s="1531"/>
      <c r="G72" s="1450"/>
      <c r="H72" s="1533"/>
      <c r="I72" s="1534"/>
      <c r="J72" s="1536"/>
      <c r="K72" s="1049"/>
      <c r="L72" s="1049"/>
    </row>
    <row r="73" spans="2:12" s="1104" customFormat="1" ht="30" customHeight="1" x14ac:dyDescent="0.25">
      <c r="B73" s="1486" t="s">
        <v>1443</v>
      </c>
      <c r="C73" s="1544" t="s">
        <v>1453</v>
      </c>
      <c r="D73" s="1097" t="s">
        <v>1195</v>
      </c>
      <c r="E73" s="1098"/>
      <c r="F73" s="1099"/>
      <c r="G73" s="1100"/>
      <c r="H73" s="1101">
        <v>4</v>
      </c>
      <c r="I73" s="1102"/>
      <c r="J73" s="1103"/>
      <c r="K73" s="1077"/>
      <c r="L73" s="1077"/>
    </row>
    <row r="74" spans="2:12" s="1104" customFormat="1" ht="30" customHeight="1" x14ac:dyDescent="0.25">
      <c r="B74" s="1487"/>
      <c r="C74" s="1545"/>
      <c r="D74" s="1105" t="s">
        <v>1455</v>
      </c>
      <c r="E74" s="1106"/>
      <c r="F74" s="1107"/>
      <c r="G74" s="1108"/>
      <c r="H74" s="1109">
        <v>3</v>
      </c>
      <c r="I74" s="1110"/>
      <c r="J74" s="1111"/>
      <c r="K74" s="1077"/>
      <c r="L74" s="1077"/>
    </row>
    <row r="75" spans="2:12" s="1104" customFormat="1" ht="30" customHeight="1" x14ac:dyDescent="0.25">
      <c r="B75" s="1487"/>
      <c r="C75" s="1545"/>
      <c r="D75" s="1105" t="s">
        <v>1198</v>
      </c>
      <c r="E75" s="1106"/>
      <c r="F75" s="1107"/>
      <c r="G75" s="1108"/>
      <c r="H75" s="1109">
        <v>1</v>
      </c>
      <c r="I75" s="1110"/>
      <c r="J75" s="1111"/>
      <c r="K75" s="1077"/>
      <c r="L75" s="1077"/>
    </row>
    <row r="76" spans="2:12" ht="23.25" customHeight="1" x14ac:dyDescent="0.25">
      <c r="B76" s="1487"/>
      <c r="C76" s="1478" t="s">
        <v>908</v>
      </c>
      <c r="D76" s="1058" t="s">
        <v>909</v>
      </c>
      <c r="E76" s="1543"/>
      <c r="F76" s="1543"/>
      <c r="G76" s="1083"/>
      <c r="H76" s="1112">
        <f>'Indepth Analysis'!I64</f>
        <v>0</v>
      </c>
      <c r="I76" s="1113"/>
      <c r="J76" s="1114"/>
    </row>
    <row r="77" spans="2:12" ht="23.25" customHeight="1" x14ac:dyDescent="0.25">
      <c r="B77" s="1487"/>
      <c r="C77" s="1478"/>
      <c r="D77" s="1058" t="s">
        <v>910</v>
      </c>
      <c r="E77" s="1543"/>
      <c r="F77" s="1543"/>
      <c r="G77" s="1083"/>
      <c r="H77" s="1112">
        <f>'Indepth Analysis'!I65</f>
        <v>0</v>
      </c>
      <c r="I77" s="1113"/>
      <c r="J77" s="1114"/>
    </row>
    <row r="78" spans="2:12" ht="23.25" customHeight="1" x14ac:dyDescent="0.25">
      <c r="B78" s="1487"/>
      <c r="C78" s="1478"/>
      <c r="D78" s="1058" t="s">
        <v>795</v>
      </c>
      <c r="E78" s="1543"/>
      <c r="F78" s="1543"/>
      <c r="G78" s="1083"/>
      <c r="H78" s="1112">
        <f>'Indepth Analysis'!I66</f>
        <v>0</v>
      </c>
      <c r="I78" s="1113"/>
      <c r="J78" s="1114"/>
    </row>
    <row r="79" spans="2:12" ht="23.25" customHeight="1" x14ac:dyDescent="0.25">
      <c r="B79" s="1487"/>
      <c r="C79" s="1478" t="s">
        <v>911</v>
      </c>
      <c r="D79" s="1478" t="s">
        <v>912</v>
      </c>
      <c r="E79" s="1543"/>
      <c r="F79" s="1115" t="s">
        <v>1441</v>
      </c>
      <c r="G79" s="1537"/>
      <c r="H79" s="1112">
        <f>'Indepth Analysis'!I67</f>
        <v>0</v>
      </c>
      <c r="I79" s="1539"/>
      <c r="J79" s="1551"/>
    </row>
    <row r="80" spans="2:12" ht="23.25" customHeight="1" x14ac:dyDescent="0.25">
      <c r="B80" s="1487"/>
      <c r="C80" s="1478"/>
      <c r="D80" s="1478"/>
      <c r="E80" s="1543"/>
      <c r="F80" s="1115" t="s">
        <v>1442</v>
      </c>
      <c r="G80" s="1537"/>
      <c r="H80" s="1112">
        <f>'Indepth Analysis'!I68</f>
        <v>0</v>
      </c>
      <c r="I80" s="1539"/>
      <c r="J80" s="1553"/>
    </row>
    <row r="81" spans="2:12" ht="23.25" customHeight="1" x14ac:dyDescent="0.25">
      <c r="B81" s="1487"/>
      <c r="C81" s="1478"/>
      <c r="D81" s="1478" t="s">
        <v>797</v>
      </c>
      <c r="E81" s="1543"/>
      <c r="F81" s="1115" t="s">
        <v>1441</v>
      </c>
      <c r="G81" s="1537"/>
      <c r="H81" s="1112">
        <f>'Indepth Analysis'!I69</f>
        <v>0</v>
      </c>
      <c r="I81" s="1539"/>
      <c r="J81" s="1547"/>
    </row>
    <row r="82" spans="2:12" ht="23.25" customHeight="1" x14ac:dyDescent="0.25">
      <c r="B82" s="1487"/>
      <c r="C82" s="1478"/>
      <c r="D82" s="1478"/>
      <c r="E82" s="1543"/>
      <c r="F82" s="1115" t="s">
        <v>1442</v>
      </c>
      <c r="G82" s="1537"/>
      <c r="H82" s="1112">
        <f>'Indepth Analysis'!I70</f>
        <v>0</v>
      </c>
      <c r="I82" s="1539"/>
      <c r="J82" s="1550"/>
    </row>
    <row r="83" spans="2:12" ht="23.25" customHeight="1" x14ac:dyDescent="0.25">
      <c r="B83" s="1487"/>
      <c r="C83" s="1478"/>
      <c r="D83" s="1478" t="s">
        <v>798</v>
      </c>
      <c r="E83" s="1543"/>
      <c r="F83" s="1115" t="s">
        <v>1441</v>
      </c>
      <c r="G83" s="1537"/>
      <c r="H83" s="1112">
        <f>'Indepth Analysis'!I71</f>
        <v>0</v>
      </c>
      <c r="I83" s="1539"/>
      <c r="J83" s="1551"/>
    </row>
    <row r="84" spans="2:12" ht="24" customHeight="1" thickBot="1" x14ac:dyDescent="0.3">
      <c r="B84" s="1489"/>
      <c r="C84" s="1483"/>
      <c r="D84" s="1483"/>
      <c r="E84" s="1546"/>
      <c r="F84" s="1116" t="s">
        <v>1442</v>
      </c>
      <c r="G84" s="1538"/>
      <c r="H84" s="1117">
        <f>'Indepth Analysis'!I72</f>
        <v>0</v>
      </c>
      <c r="I84" s="1540"/>
      <c r="J84" s="1552"/>
    </row>
    <row r="85" spans="2:12" s="1077" customFormat="1" ht="27" thickBot="1" x14ac:dyDescent="0.3">
      <c r="B85" s="1072"/>
      <c r="C85" s="1074"/>
      <c r="D85" s="1074"/>
      <c r="E85" s="1075"/>
      <c r="F85" s="1076"/>
      <c r="G85" s="1073"/>
      <c r="H85" s="1118"/>
      <c r="I85" s="1120"/>
      <c r="J85" s="1045"/>
      <c r="K85" s="1045"/>
      <c r="L85" s="1045"/>
    </row>
    <row r="86" spans="2:12" s="1047" customFormat="1" ht="36.75" customHeight="1" thickBot="1" x14ac:dyDescent="0.3">
      <c r="B86" s="1519" t="s">
        <v>1449</v>
      </c>
      <c r="C86" s="1520"/>
      <c r="D86" s="1520"/>
      <c r="E86" s="1520"/>
      <c r="F86" s="1520"/>
      <c r="G86" s="1520"/>
      <c r="H86" s="1520"/>
      <c r="I86" s="1520"/>
      <c r="J86" s="1521"/>
      <c r="K86" s="1046"/>
      <c r="L86" s="1046"/>
    </row>
    <row r="87" spans="2:12" s="1050" customFormat="1" ht="31.5" customHeight="1" thickBot="1" x14ac:dyDescent="0.3">
      <c r="B87" s="1522" t="s">
        <v>1430</v>
      </c>
      <c r="C87" s="1523"/>
      <c r="D87" s="1524"/>
      <c r="E87" s="1525" t="s">
        <v>1431</v>
      </c>
      <c r="F87" s="1526"/>
      <c r="G87" s="1526"/>
      <c r="H87" s="1526"/>
      <c r="I87" s="1526"/>
      <c r="J87" s="1527"/>
      <c r="K87" s="1048"/>
      <c r="L87" s="1049"/>
    </row>
    <row r="88" spans="2:12" s="1050" customFormat="1" ht="29.25" thickBot="1" x14ac:dyDescent="0.3">
      <c r="B88" s="1434"/>
      <c r="C88" s="1435"/>
      <c r="D88" s="1436"/>
      <c r="E88" s="1528"/>
      <c r="F88" s="1529"/>
      <c r="G88" s="1529"/>
      <c r="H88" s="1529"/>
      <c r="I88" s="1529"/>
      <c r="J88" s="1530"/>
      <c r="K88" s="1048"/>
      <c r="L88" s="1049"/>
    </row>
    <row r="89" spans="2:12" s="1051" customFormat="1" ht="28.5" customHeight="1" x14ac:dyDescent="0.25">
      <c r="B89" s="1440" t="s">
        <v>899</v>
      </c>
      <c r="C89" s="1444" t="s">
        <v>1433</v>
      </c>
      <c r="D89" s="1444"/>
      <c r="E89" s="1096" t="s">
        <v>183</v>
      </c>
      <c r="F89" s="1531" t="s">
        <v>1450</v>
      </c>
      <c r="G89" s="1450" t="s">
        <v>188</v>
      </c>
      <c r="H89" s="1532" t="s">
        <v>636</v>
      </c>
      <c r="I89" s="1534" t="s">
        <v>1451</v>
      </c>
      <c r="J89" s="1535" t="s">
        <v>1452</v>
      </c>
      <c r="K89" s="1049"/>
      <c r="L89" s="1049"/>
    </row>
    <row r="90" spans="2:12" s="1051" customFormat="1" ht="29.25" thickBot="1" x14ac:dyDescent="0.3">
      <c r="B90" s="1441"/>
      <c r="C90" s="1053" t="s">
        <v>905</v>
      </c>
      <c r="D90" s="1053" t="s">
        <v>1435</v>
      </c>
      <c r="E90" s="1096"/>
      <c r="F90" s="1531"/>
      <c r="G90" s="1450"/>
      <c r="H90" s="1533"/>
      <c r="I90" s="1534"/>
      <c r="J90" s="1536"/>
      <c r="K90" s="1049"/>
      <c r="L90" s="1049"/>
    </row>
    <row r="91" spans="2:12" s="1104" customFormat="1" ht="30" customHeight="1" x14ac:dyDescent="0.25">
      <c r="B91" s="1486" t="s">
        <v>1444</v>
      </c>
      <c r="C91" s="1544" t="s">
        <v>1453</v>
      </c>
      <c r="D91" s="1097" t="s">
        <v>1195</v>
      </c>
      <c r="E91" s="1098"/>
      <c r="F91" s="1099"/>
      <c r="G91" s="1100"/>
      <c r="H91" s="1101">
        <v>4</v>
      </c>
      <c r="I91" s="1102"/>
      <c r="J91" s="1103"/>
      <c r="K91" s="1077"/>
      <c r="L91" s="1077"/>
    </row>
    <row r="92" spans="2:12" s="1104" customFormat="1" ht="30" customHeight="1" x14ac:dyDescent="0.25">
      <c r="B92" s="1487"/>
      <c r="C92" s="1545"/>
      <c r="D92" s="1105" t="s">
        <v>1455</v>
      </c>
      <c r="E92" s="1106"/>
      <c r="F92" s="1107"/>
      <c r="G92" s="1108"/>
      <c r="H92" s="1109">
        <v>3</v>
      </c>
      <c r="I92" s="1110"/>
      <c r="J92" s="1111"/>
      <c r="K92" s="1077"/>
      <c r="L92" s="1077"/>
    </row>
    <row r="93" spans="2:12" s="1104" customFormat="1" ht="30" customHeight="1" x14ac:dyDescent="0.25">
      <c r="B93" s="1487"/>
      <c r="C93" s="1545"/>
      <c r="D93" s="1105" t="s">
        <v>1198</v>
      </c>
      <c r="E93" s="1106"/>
      <c r="F93" s="1107"/>
      <c r="G93" s="1108"/>
      <c r="H93" s="1109">
        <v>1</v>
      </c>
      <c r="I93" s="1110"/>
      <c r="J93" s="1111"/>
      <c r="K93" s="1077"/>
      <c r="L93" s="1077"/>
    </row>
    <row r="94" spans="2:12" ht="24" customHeight="1" x14ac:dyDescent="0.25">
      <c r="B94" s="1487"/>
      <c r="C94" s="1478" t="s">
        <v>908</v>
      </c>
      <c r="D94" s="1058" t="s">
        <v>909</v>
      </c>
      <c r="E94" s="1543"/>
      <c r="F94" s="1543"/>
      <c r="G94" s="1083"/>
      <c r="H94" s="1112">
        <f>'Indepth Analysis'!I79</f>
        <v>0.8</v>
      </c>
      <c r="I94" s="1113"/>
      <c r="J94" s="1114"/>
    </row>
    <row r="95" spans="2:12" ht="24" customHeight="1" x14ac:dyDescent="0.25">
      <c r="B95" s="1487"/>
      <c r="C95" s="1478"/>
      <c r="D95" s="1058" t="s">
        <v>910</v>
      </c>
      <c r="E95" s="1543"/>
      <c r="F95" s="1543"/>
      <c r="G95" s="1083"/>
      <c r="H95" s="1112">
        <f>'Indepth Analysis'!I80</f>
        <v>0.8</v>
      </c>
      <c r="I95" s="1113"/>
      <c r="J95" s="1114"/>
    </row>
    <row r="96" spans="2:12" ht="24" customHeight="1" x14ac:dyDescent="0.25">
      <c r="B96" s="1487"/>
      <c r="C96" s="1478"/>
      <c r="D96" s="1058" t="s">
        <v>795</v>
      </c>
      <c r="E96" s="1543"/>
      <c r="F96" s="1543"/>
      <c r="G96" s="1083"/>
      <c r="H96" s="1112">
        <f>'Indepth Analysis'!I81</f>
        <v>0.78</v>
      </c>
      <c r="I96" s="1113"/>
      <c r="J96" s="1114"/>
    </row>
    <row r="97" spans="2:12" ht="24" customHeight="1" x14ac:dyDescent="0.25">
      <c r="B97" s="1487"/>
      <c r="C97" s="1478" t="s">
        <v>911</v>
      </c>
      <c r="D97" s="1478" t="s">
        <v>912</v>
      </c>
      <c r="E97" s="1543"/>
      <c r="F97" s="1115" t="s">
        <v>1436</v>
      </c>
      <c r="G97" s="1537"/>
      <c r="H97" s="1112">
        <f>'Indepth Analysis'!I82</f>
        <v>0.56000000000000005</v>
      </c>
      <c r="I97" s="1539"/>
      <c r="J97" s="1547"/>
    </row>
    <row r="98" spans="2:12" ht="24" customHeight="1" x14ac:dyDescent="0.25">
      <c r="B98" s="1487"/>
      <c r="C98" s="1478"/>
      <c r="D98" s="1478"/>
      <c r="E98" s="1543"/>
      <c r="F98" s="1115" t="s">
        <v>1437</v>
      </c>
      <c r="G98" s="1537"/>
      <c r="H98" s="1112">
        <f>'Indepth Analysis'!I83</f>
        <v>0.55000000000000004</v>
      </c>
      <c r="I98" s="1539"/>
      <c r="J98" s="1548"/>
    </row>
    <row r="99" spans="2:12" ht="24" customHeight="1" x14ac:dyDescent="0.25">
      <c r="B99" s="1487"/>
      <c r="C99" s="1478"/>
      <c r="D99" s="1478"/>
      <c r="E99" s="1543"/>
      <c r="F99" s="1115" t="s">
        <v>1438</v>
      </c>
      <c r="G99" s="1537"/>
      <c r="H99" s="1112">
        <f>'Indepth Analysis'!I84</f>
        <v>0</v>
      </c>
      <c r="I99" s="1539"/>
      <c r="J99" s="1548"/>
    </row>
    <row r="100" spans="2:12" ht="24" customHeight="1" x14ac:dyDescent="0.25">
      <c r="B100" s="1487"/>
      <c r="C100" s="1478"/>
      <c r="D100" s="1478"/>
      <c r="E100" s="1543"/>
      <c r="F100" s="1115" t="s">
        <v>1439</v>
      </c>
      <c r="G100" s="1537"/>
      <c r="H100" s="1112">
        <f>'Indepth Analysis'!I85</f>
        <v>0.5</v>
      </c>
      <c r="I100" s="1539"/>
      <c r="J100" s="1550"/>
    </row>
    <row r="101" spans="2:12" ht="24" customHeight="1" x14ac:dyDescent="0.25">
      <c r="B101" s="1487"/>
      <c r="C101" s="1478"/>
      <c r="D101" s="1478" t="s">
        <v>797</v>
      </c>
      <c r="E101" s="1543"/>
      <c r="F101" s="1115" t="s">
        <v>1436</v>
      </c>
      <c r="G101" s="1537"/>
      <c r="H101" s="1112">
        <f>'Indepth Analysis'!I86</f>
        <v>0.43</v>
      </c>
      <c r="I101" s="1539"/>
      <c r="J101" s="1547"/>
    </row>
    <row r="102" spans="2:12" ht="24" customHeight="1" x14ac:dyDescent="0.25">
      <c r="B102" s="1487"/>
      <c r="C102" s="1478"/>
      <c r="D102" s="1478"/>
      <c r="E102" s="1543"/>
      <c r="F102" s="1115" t="s">
        <v>1437</v>
      </c>
      <c r="G102" s="1537"/>
      <c r="H102" s="1112">
        <f>'Indepth Analysis'!I87</f>
        <v>0</v>
      </c>
      <c r="I102" s="1539"/>
      <c r="J102" s="1548"/>
    </row>
    <row r="103" spans="2:12" ht="24" customHeight="1" x14ac:dyDescent="0.25">
      <c r="B103" s="1487"/>
      <c r="C103" s="1478"/>
      <c r="D103" s="1478"/>
      <c r="E103" s="1543"/>
      <c r="F103" s="1115" t="s">
        <v>1438</v>
      </c>
      <c r="G103" s="1537"/>
      <c r="H103" s="1112">
        <f>'Indepth Analysis'!I88</f>
        <v>0</v>
      </c>
      <c r="I103" s="1539"/>
      <c r="J103" s="1548"/>
    </row>
    <row r="104" spans="2:12" ht="24" customHeight="1" x14ac:dyDescent="0.25">
      <c r="B104" s="1487"/>
      <c r="C104" s="1478"/>
      <c r="D104" s="1478"/>
      <c r="E104" s="1543"/>
      <c r="F104" s="1115" t="s">
        <v>1439</v>
      </c>
      <c r="G104" s="1537"/>
      <c r="H104" s="1112">
        <f>'Indepth Analysis'!I89</f>
        <v>0.4</v>
      </c>
      <c r="I104" s="1539"/>
      <c r="J104" s="1550"/>
    </row>
    <row r="105" spans="2:12" ht="24" customHeight="1" x14ac:dyDescent="0.25">
      <c r="B105" s="1487"/>
      <c r="C105" s="1478"/>
      <c r="D105" s="1478" t="s">
        <v>798</v>
      </c>
      <c r="E105" s="1543"/>
      <c r="F105" s="1115" t="s">
        <v>1436</v>
      </c>
      <c r="G105" s="1537"/>
      <c r="H105" s="1112">
        <f>'Indepth Analysis'!I90</f>
        <v>0.4</v>
      </c>
      <c r="I105" s="1539"/>
      <c r="J105" s="1547"/>
    </row>
    <row r="106" spans="2:12" ht="24" customHeight="1" x14ac:dyDescent="0.25">
      <c r="B106" s="1487"/>
      <c r="C106" s="1478"/>
      <c r="D106" s="1478"/>
      <c r="E106" s="1543"/>
      <c r="F106" s="1115" t="s">
        <v>1437</v>
      </c>
      <c r="G106" s="1537"/>
      <c r="H106" s="1112">
        <f>'Indepth Analysis'!I91</f>
        <v>0</v>
      </c>
      <c r="I106" s="1539"/>
      <c r="J106" s="1548"/>
    </row>
    <row r="107" spans="2:12" ht="24" customHeight="1" x14ac:dyDescent="0.25">
      <c r="B107" s="1487"/>
      <c r="C107" s="1478"/>
      <c r="D107" s="1478"/>
      <c r="E107" s="1543"/>
      <c r="F107" s="1115" t="s">
        <v>1438</v>
      </c>
      <c r="G107" s="1537"/>
      <c r="H107" s="1112">
        <f>'Indepth Analysis'!I92</f>
        <v>0</v>
      </c>
      <c r="I107" s="1539"/>
      <c r="J107" s="1548"/>
    </row>
    <row r="108" spans="2:12" ht="24" customHeight="1" thickBot="1" x14ac:dyDescent="0.3">
      <c r="B108" s="1489"/>
      <c r="C108" s="1483"/>
      <c r="D108" s="1483"/>
      <c r="E108" s="1546"/>
      <c r="F108" s="1116" t="s">
        <v>1439</v>
      </c>
      <c r="G108" s="1538"/>
      <c r="H108" s="1117">
        <f>'Indepth Analysis'!I93</f>
        <v>0.3</v>
      </c>
      <c r="I108" s="1540"/>
      <c r="J108" s="1549"/>
    </row>
    <row r="109" spans="2:12" s="1077" customFormat="1" ht="27" thickBot="1" x14ac:dyDescent="0.3">
      <c r="B109" s="1072"/>
      <c r="C109" s="1074"/>
      <c r="D109" s="1074"/>
      <c r="E109" s="1075"/>
      <c r="F109" s="1076"/>
      <c r="G109" s="1073"/>
      <c r="H109" s="1118"/>
      <c r="I109" s="1120"/>
      <c r="J109" s="1045"/>
      <c r="K109" s="1045"/>
      <c r="L109" s="1045"/>
    </row>
    <row r="110" spans="2:12" s="1047" customFormat="1" ht="36.75" customHeight="1" thickBot="1" x14ac:dyDescent="0.3">
      <c r="B110" s="1519" t="s">
        <v>1449</v>
      </c>
      <c r="C110" s="1520"/>
      <c r="D110" s="1520"/>
      <c r="E110" s="1520"/>
      <c r="F110" s="1520"/>
      <c r="G110" s="1520"/>
      <c r="H110" s="1520"/>
      <c r="I110" s="1520"/>
      <c r="J110" s="1521"/>
      <c r="K110" s="1046"/>
      <c r="L110" s="1046"/>
    </row>
    <row r="111" spans="2:12" s="1050" customFormat="1" ht="31.5" customHeight="1" thickBot="1" x14ac:dyDescent="0.3">
      <c r="B111" s="1522" t="s">
        <v>1430</v>
      </c>
      <c r="C111" s="1523"/>
      <c r="D111" s="1524"/>
      <c r="E111" s="1525" t="s">
        <v>1431</v>
      </c>
      <c r="F111" s="1526"/>
      <c r="G111" s="1526"/>
      <c r="H111" s="1526"/>
      <c r="I111" s="1526"/>
      <c r="J111" s="1527"/>
      <c r="K111" s="1048"/>
      <c r="L111" s="1049"/>
    </row>
    <row r="112" spans="2:12" s="1050" customFormat="1" ht="29.25" thickBot="1" x14ac:dyDescent="0.3">
      <c r="B112" s="1434"/>
      <c r="C112" s="1435"/>
      <c r="D112" s="1436"/>
      <c r="E112" s="1528"/>
      <c r="F112" s="1529"/>
      <c r="G112" s="1529"/>
      <c r="H112" s="1529"/>
      <c r="I112" s="1529"/>
      <c r="J112" s="1530"/>
      <c r="K112" s="1048"/>
      <c r="L112" s="1049"/>
    </row>
    <row r="113" spans="2:12" s="1051" customFormat="1" ht="28.5" customHeight="1" x14ac:dyDescent="0.25">
      <c r="B113" s="1440" t="s">
        <v>899</v>
      </c>
      <c r="C113" s="1444" t="s">
        <v>1433</v>
      </c>
      <c r="D113" s="1444"/>
      <c r="E113" s="1096" t="s">
        <v>183</v>
      </c>
      <c r="F113" s="1531" t="s">
        <v>1450</v>
      </c>
      <c r="G113" s="1450" t="s">
        <v>188</v>
      </c>
      <c r="H113" s="1532" t="s">
        <v>636</v>
      </c>
      <c r="I113" s="1534" t="s">
        <v>1451</v>
      </c>
      <c r="J113" s="1535" t="s">
        <v>1452</v>
      </c>
      <c r="K113" s="1049"/>
      <c r="L113" s="1049"/>
    </row>
    <row r="114" spans="2:12" s="1051" customFormat="1" ht="29.25" thickBot="1" x14ac:dyDescent="0.3">
      <c r="B114" s="1441"/>
      <c r="C114" s="1053" t="s">
        <v>905</v>
      </c>
      <c r="D114" s="1053" t="s">
        <v>1435</v>
      </c>
      <c r="E114" s="1096"/>
      <c r="F114" s="1531"/>
      <c r="G114" s="1450"/>
      <c r="H114" s="1533"/>
      <c r="I114" s="1534"/>
      <c r="J114" s="1536"/>
      <c r="K114" s="1049"/>
      <c r="L114" s="1049"/>
    </row>
    <row r="115" spans="2:12" s="1104" customFormat="1" ht="30" customHeight="1" x14ac:dyDescent="0.25">
      <c r="B115" s="1486" t="s">
        <v>1445</v>
      </c>
      <c r="C115" s="1544" t="s">
        <v>1453</v>
      </c>
      <c r="D115" s="1097" t="s">
        <v>1195</v>
      </c>
      <c r="E115" s="1098"/>
      <c r="F115" s="1099"/>
      <c r="G115" s="1100"/>
      <c r="H115" s="1101">
        <v>4</v>
      </c>
      <c r="I115" s="1102"/>
      <c r="J115" s="1103"/>
      <c r="K115" s="1077"/>
      <c r="L115" s="1077"/>
    </row>
    <row r="116" spans="2:12" s="1104" customFormat="1" ht="30" customHeight="1" x14ac:dyDescent="0.25">
      <c r="B116" s="1487"/>
      <c r="C116" s="1545"/>
      <c r="D116" s="1105" t="s">
        <v>1455</v>
      </c>
      <c r="E116" s="1106"/>
      <c r="F116" s="1107"/>
      <c r="G116" s="1108"/>
      <c r="H116" s="1109">
        <v>3</v>
      </c>
      <c r="I116" s="1110"/>
      <c r="J116" s="1111"/>
      <c r="K116" s="1077"/>
      <c r="L116" s="1077"/>
    </row>
    <row r="117" spans="2:12" s="1104" customFormat="1" ht="30" customHeight="1" x14ac:dyDescent="0.25">
      <c r="B117" s="1487"/>
      <c r="C117" s="1545"/>
      <c r="D117" s="1105" t="s">
        <v>1198</v>
      </c>
      <c r="E117" s="1106"/>
      <c r="F117" s="1107"/>
      <c r="G117" s="1108"/>
      <c r="H117" s="1109">
        <v>1</v>
      </c>
      <c r="I117" s="1110"/>
      <c r="J117" s="1111"/>
      <c r="K117" s="1077"/>
      <c r="L117" s="1077"/>
    </row>
    <row r="118" spans="2:12" ht="23.25" customHeight="1" x14ac:dyDescent="0.25">
      <c r="B118" s="1487"/>
      <c r="C118" s="1478" t="s">
        <v>908</v>
      </c>
      <c r="D118" s="1058" t="s">
        <v>909</v>
      </c>
      <c r="E118" s="1543"/>
      <c r="F118" s="1543"/>
      <c r="G118" s="1083"/>
      <c r="H118" s="1112">
        <f>'Indepth Analysis'!I100</f>
        <v>0</v>
      </c>
      <c r="I118" s="1113"/>
      <c r="J118" s="1114"/>
    </row>
    <row r="119" spans="2:12" ht="23.25" customHeight="1" x14ac:dyDescent="0.25">
      <c r="B119" s="1487"/>
      <c r="C119" s="1478"/>
      <c r="D119" s="1058" t="s">
        <v>910</v>
      </c>
      <c r="E119" s="1543"/>
      <c r="F119" s="1543"/>
      <c r="G119" s="1083"/>
      <c r="H119" s="1112">
        <f>'Indepth Analysis'!I101</f>
        <v>0</v>
      </c>
      <c r="I119" s="1113"/>
      <c r="J119" s="1114"/>
    </row>
    <row r="120" spans="2:12" ht="23.25" customHeight="1" x14ac:dyDescent="0.25">
      <c r="B120" s="1487"/>
      <c r="C120" s="1478"/>
      <c r="D120" s="1058" t="s">
        <v>795</v>
      </c>
      <c r="E120" s="1543"/>
      <c r="F120" s="1543"/>
      <c r="G120" s="1083"/>
      <c r="H120" s="1112">
        <f>'Indepth Analysis'!I102</f>
        <v>0</v>
      </c>
      <c r="I120" s="1113"/>
      <c r="J120" s="1114"/>
    </row>
    <row r="121" spans="2:12" ht="23.25" customHeight="1" x14ac:dyDescent="0.25">
      <c r="B121" s="1487"/>
      <c r="C121" s="1478" t="s">
        <v>911</v>
      </c>
      <c r="D121" s="1478" t="s">
        <v>912</v>
      </c>
      <c r="E121" s="1543"/>
      <c r="F121" s="1115" t="s">
        <v>1436</v>
      </c>
      <c r="G121" s="1537"/>
      <c r="H121" s="1112">
        <f>'Indepth Analysis'!I103</f>
        <v>0</v>
      </c>
      <c r="I121" s="1539"/>
      <c r="J121" s="1547"/>
    </row>
    <row r="122" spans="2:12" ht="23.25" customHeight="1" x14ac:dyDescent="0.25">
      <c r="B122" s="1487"/>
      <c r="C122" s="1478"/>
      <c r="D122" s="1478"/>
      <c r="E122" s="1543"/>
      <c r="F122" s="1115" t="s">
        <v>1437</v>
      </c>
      <c r="G122" s="1537"/>
      <c r="H122" s="1112">
        <f>'Indepth Analysis'!I104</f>
        <v>0</v>
      </c>
      <c r="I122" s="1539"/>
      <c r="J122" s="1548"/>
    </row>
    <row r="123" spans="2:12" ht="23.25" customHeight="1" x14ac:dyDescent="0.25">
      <c r="B123" s="1487"/>
      <c r="C123" s="1478"/>
      <c r="D123" s="1478"/>
      <c r="E123" s="1543"/>
      <c r="F123" s="1115" t="s">
        <v>1438</v>
      </c>
      <c r="G123" s="1537"/>
      <c r="H123" s="1112">
        <f>'Indepth Analysis'!I105</f>
        <v>0</v>
      </c>
      <c r="I123" s="1539"/>
      <c r="J123" s="1548"/>
    </row>
    <row r="124" spans="2:12" ht="23.25" customHeight="1" x14ac:dyDescent="0.25">
      <c r="B124" s="1487"/>
      <c r="C124" s="1478"/>
      <c r="D124" s="1478"/>
      <c r="E124" s="1543"/>
      <c r="F124" s="1115" t="s">
        <v>1439</v>
      </c>
      <c r="G124" s="1537"/>
      <c r="H124" s="1112">
        <f>'Indepth Analysis'!I106</f>
        <v>0</v>
      </c>
      <c r="I124" s="1539"/>
      <c r="J124" s="1550"/>
    </row>
    <row r="125" spans="2:12" ht="23.25" customHeight="1" x14ac:dyDescent="0.25">
      <c r="B125" s="1487"/>
      <c r="C125" s="1478"/>
      <c r="D125" s="1478" t="s">
        <v>797</v>
      </c>
      <c r="E125" s="1543"/>
      <c r="F125" s="1115" t="s">
        <v>1436</v>
      </c>
      <c r="G125" s="1537"/>
      <c r="H125" s="1112">
        <f>'Indepth Analysis'!I107</f>
        <v>0</v>
      </c>
      <c r="I125" s="1539"/>
      <c r="J125" s="1547"/>
    </row>
    <row r="126" spans="2:12" ht="23.25" customHeight="1" x14ac:dyDescent="0.25">
      <c r="B126" s="1487"/>
      <c r="C126" s="1478"/>
      <c r="D126" s="1478"/>
      <c r="E126" s="1543"/>
      <c r="F126" s="1115" t="s">
        <v>1437</v>
      </c>
      <c r="G126" s="1537"/>
      <c r="H126" s="1112">
        <f>'Indepth Analysis'!I108</f>
        <v>0</v>
      </c>
      <c r="I126" s="1539"/>
      <c r="J126" s="1548"/>
    </row>
    <row r="127" spans="2:12" ht="23.25" customHeight="1" x14ac:dyDescent="0.25">
      <c r="B127" s="1487"/>
      <c r="C127" s="1478"/>
      <c r="D127" s="1478"/>
      <c r="E127" s="1543"/>
      <c r="F127" s="1115" t="s">
        <v>1438</v>
      </c>
      <c r="G127" s="1537"/>
      <c r="H127" s="1112">
        <f>'Indepth Analysis'!I109</f>
        <v>0</v>
      </c>
      <c r="I127" s="1539"/>
      <c r="J127" s="1548"/>
    </row>
    <row r="128" spans="2:12" ht="23.25" customHeight="1" x14ac:dyDescent="0.25">
      <c r="B128" s="1487"/>
      <c r="C128" s="1478"/>
      <c r="D128" s="1478"/>
      <c r="E128" s="1543"/>
      <c r="F128" s="1115" t="s">
        <v>1439</v>
      </c>
      <c r="G128" s="1537"/>
      <c r="H128" s="1112">
        <f>'Indepth Analysis'!I110</f>
        <v>0</v>
      </c>
      <c r="I128" s="1539"/>
      <c r="J128" s="1550"/>
    </row>
    <row r="129" spans="2:12" ht="23.25" customHeight="1" x14ac:dyDescent="0.25">
      <c r="B129" s="1487"/>
      <c r="C129" s="1478"/>
      <c r="D129" s="1478" t="s">
        <v>798</v>
      </c>
      <c r="E129" s="1543"/>
      <c r="F129" s="1115" t="s">
        <v>1436</v>
      </c>
      <c r="G129" s="1537"/>
      <c r="H129" s="1112">
        <f>'Indepth Analysis'!I111</f>
        <v>0</v>
      </c>
      <c r="I129" s="1539"/>
      <c r="J129" s="1547"/>
    </row>
    <row r="130" spans="2:12" ht="23.25" customHeight="1" x14ac:dyDescent="0.25">
      <c r="B130" s="1487"/>
      <c r="C130" s="1478"/>
      <c r="D130" s="1478"/>
      <c r="E130" s="1543"/>
      <c r="F130" s="1115" t="s">
        <v>1437</v>
      </c>
      <c r="G130" s="1537"/>
      <c r="H130" s="1112">
        <f>'Indepth Analysis'!I112</f>
        <v>0</v>
      </c>
      <c r="I130" s="1539"/>
      <c r="J130" s="1548"/>
    </row>
    <row r="131" spans="2:12" ht="23.25" customHeight="1" x14ac:dyDescent="0.25">
      <c r="B131" s="1487"/>
      <c r="C131" s="1478"/>
      <c r="D131" s="1478"/>
      <c r="E131" s="1543"/>
      <c r="F131" s="1115" t="s">
        <v>1438</v>
      </c>
      <c r="G131" s="1537"/>
      <c r="H131" s="1112">
        <f>'Indepth Analysis'!I113</f>
        <v>0.2</v>
      </c>
      <c r="I131" s="1539"/>
      <c r="J131" s="1548"/>
    </row>
    <row r="132" spans="2:12" ht="24" customHeight="1" thickBot="1" x14ac:dyDescent="0.3">
      <c r="B132" s="1489"/>
      <c r="C132" s="1483"/>
      <c r="D132" s="1483"/>
      <c r="E132" s="1546"/>
      <c r="F132" s="1116" t="s">
        <v>1439</v>
      </c>
      <c r="G132" s="1538"/>
      <c r="H132" s="1117">
        <f>'Indepth Analysis'!I114</f>
        <v>0</v>
      </c>
      <c r="I132" s="1540"/>
      <c r="J132" s="1549"/>
    </row>
    <row r="133" spans="2:12" s="1077" customFormat="1" ht="27" thickBot="1" x14ac:dyDescent="0.3">
      <c r="B133" s="1072"/>
      <c r="C133" s="1074"/>
      <c r="D133" s="1074"/>
      <c r="E133" s="1075"/>
      <c r="F133" s="1076"/>
      <c r="G133" s="1073"/>
      <c r="H133" s="1118"/>
      <c r="I133" s="1120"/>
      <c r="J133" s="1045"/>
      <c r="K133" s="1045"/>
      <c r="L133" s="1045"/>
    </row>
    <row r="134" spans="2:12" s="1047" customFormat="1" ht="36.75" customHeight="1" thickBot="1" x14ac:dyDescent="0.3">
      <c r="B134" s="1519" t="s">
        <v>1449</v>
      </c>
      <c r="C134" s="1520"/>
      <c r="D134" s="1520"/>
      <c r="E134" s="1520"/>
      <c r="F134" s="1520"/>
      <c r="G134" s="1520"/>
      <c r="H134" s="1520"/>
      <c r="I134" s="1520"/>
      <c r="J134" s="1521"/>
      <c r="K134" s="1046"/>
      <c r="L134" s="1046"/>
    </row>
    <row r="135" spans="2:12" s="1050" customFormat="1" ht="31.5" customHeight="1" thickBot="1" x14ac:dyDescent="0.3">
      <c r="B135" s="1522" t="s">
        <v>1430</v>
      </c>
      <c r="C135" s="1523"/>
      <c r="D135" s="1524"/>
      <c r="E135" s="1525" t="s">
        <v>1431</v>
      </c>
      <c r="F135" s="1526"/>
      <c r="G135" s="1526"/>
      <c r="H135" s="1526"/>
      <c r="I135" s="1526"/>
      <c r="J135" s="1527"/>
      <c r="K135" s="1048"/>
      <c r="L135" s="1049"/>
    </row>
    <row r="136" spans="2:12" s="1050" customFormat="1" ht="29.25" thickBot="1" x14ac:dyDescent="0.3">
      <c r="B136" s="1434"/>
      <c r="C136" s="1435"/>
      <c r="D136" s="1436"/>
      <c r="E136" s="1528"/>
      <c r="F136" s="1529"/>
      <c r="G136" s="1529"/>
      <c r="H136" s="1529"/>
      <c r="I136" s="1529"/>
      <c r="J136" s="1530"/>
      <c r="K136" s="1048"/>
      <c r="L136" s="1049"/>
    </row>
    <row r="137" spans="2:12" s="1051" customFormat="1" ht="28.5" customHeight="1" x14ac:dyDescent="0.25">
      <c r="B137" s="1440" t="s">
        <v>899</v>
      </c>
      <c r="C137" s="1444" t="s">
        <v>1433</v>
      </c>
      <c r="D137" s="1444"/>
      <c r="E137" s="1096" t="s">
        <v>183</v>
      </c>
      <c r="F137" s="1531" t="s">
        <v>1450</v>
      </c>
      <c r="G137" s="1450" t="s">
        <v>188</v>
      </c>
      <c r="H137" s="1532" t="s">
        <v>636</v>
      </c>
      <c r="I137" s="1534" t="s">
        <v>1451</v>
      </c>
      <c r="J137" s="1535" t="s">
        <v>1452</v>
      </c>
      <c r="K137" s="1049"/>
      <c r="L137" s="1049"/>
    </row>
    <row r="138" spans="2:12" s="1051" customFormat="1" ht="29.25" thickBot="1" x14ac:dyDescent="0.3">
      <c r="B138" s="1441"/>
      <c r="C138" s="1053" t="s">
        <v>905</v>
      </c>
      <c r="D138" s="1053" t="s">
        <v>1435</v>
      </c>
      <c r="E138" s="1096"/>
      <c r="F138" s="1531"/>
      <c r="G138" s="1450"/>
      <c r="H138" s="1533"/>
      <c r="I138" s="1534"/>
      <c r="J138" s="1536"/>
      <c r="K138" s="1049"/>
      <c r="L138" s="1049"/>
    </row>
    <row r="139" spans="2:12" s="1104" customFormat="1" ht="30" customHeight="1" x14ac:dyDescent="0.25">
      <c r="B139" s="1486" t="s">
        <v>1446</v>
      </c>
      <c r="C139" s="1544" t="s">
        <v>1453</v>
      </c>
      <c r="D139" s="1097" t="s">
        <v>1195</v>
      </c>
      <c r="E139" s="1098"/>
      <c r="F139" s="1099"/>
      <c r="G139" s="1100"/>
      <c r="H139" s="1101">
        <v>4</v>
      </c>
      <c r="I139" s="1102"/>
      <c r="J139" s="1103"/>
      <c r="K139" s="1077"/>
      <c r="L139" s="1077"/>
    </row>
    <row r="140" spans="2:12" s="1104" customFormat="1" ht="30" customHeight="1" x14ac:dyDescent="0.25">
      <c r="B140" s="1487"/>
      <c r="C140" s="1545"/>
      <c r="D140" s="1105" t="s">
        <v>1455</v>
      </c>
      <c r="E140" s="1106"/>
      <c r="F140" s="1107"/>
      <c r="G140" s="1108"/>
      <c r="H140" s="1109">
        <v>3</v>
      </c>
      <c r="I140" s="1110"/>
      <c r="J140" s="1111"/>
      <c r="K140" s="1077"/>
      <c r="L140" s="1077"/>
    </row>
    <row r="141" spans="2:12" s="1104" customFormat="1" ht="30" customHeight="1" x14ac:dyDescent="0.25">
      <c r="B141" s="1487"/>
      <c r="C141" s="1545"/>
      <c r="D141" s="1105" t="s">
        <v>1198</v>
      </c>
      <c r="E141" s="1106"/>
      <c r="F141" s="1107"/>
      <c r="G141" s="1108"/>
      <c r="H141" s="1109">
        <v>1</v>
      </c>
      <c r="I141" s="1110"/>
      <c r="J141" s="1111"/>
      <c r="K141" s="1077"/>
      <c r="L141" s="1077"/>
    </row>
    <row r="142" spans="2:12" ht="23.25" customHeight="1" x14ac:dyDescent="0.25">
      <c r="B142" s="1487"/>
      <c r="C142" s="1478" t="s">
        <v>908</v>
      </c>
      <c r="D142" s="1058" t="s">
        <v>909</v>
      </c>
      <c r="E142" s="1543"/>
      <c r="F142" s="1543"/>
      <c r="G142" s="1083"/>
      <c r="H142" s="1112">
        <f>'Indepth Analysis'!I121</f>
        <v>0</v>
      </c>
      <c r="I142" s="1113"/>
      <c r="J142" s="1114"/>
    </row>
    <row r="143" spans="2:12" ht="23.25" customHeight="1" x14ac:dyDescent="0.25">
      <c r="B143" s="1487"/>
      <c r="C143" s="1478"/>
      <c r="D143" s="1058" t="s">
        <v>910</v>
      </c>
      <c r="E143" s="1543"/>
      <c r="F143" s="1543"/>
      <c r="G143" s="1083"/>
      <c r="H143" s="1112">
        <f>'Indepth Analysis'!I122</f>
        <v>0</v>
      </c>
      <c r="I143" s="1113"/>
      <c r="J143" s="1114"/>
    </row>
    <row r="144" spans="2:12" ht="23.25" customHeight="1" x14ac:dyDescent="0.25">
      <c r="B144" s="1487"/>
      <c r="C144" s="1478"/>
      <c r="D144" s="1058" t="s">
        <v>795</v>
      </c>
      <c r="E144" s="1543"/>
      <c r="F144" s="1543"/>
      <c r="G144" s="1083"/>
      <c r="H144" s="1112">
        <f>'Indepth Analysis'!I123</f>
        <v>0</v>
      </c>
      <c r="I144" s="1113"/>
      <c r="J144" s="1114"/>
    </row>
    <row r="145" spans="2:12" ht="23.25" customHeight="1" x14ac:dyDescent="0.25">
      <c r="B145" s="1487"/>
      <c r="C145" s="1478" t="s">
        <v>911</v>
      </c>
      <c r="D145" s="1478" t="s">
        <v>912</v>
      </c>
      <c r="E145" s="1543"/>
      <c r="F145" s="1115" t="s">
        <v>1436</v>
      </c>
      <c r="G145" s="1537"/>
      <c r="H145" s="1112">
        <f>'Indepth Analysis'!I124</f>
        <v>0</v>
      </c>
      <c r="I145" s="1539"/>
      <c r="J145" s="1547"/>
    </row>
    <row r="146" spans="2:12" ht="23.25" customHeight="1" x14ac:dyDescent="0.25">
      <c r="B146" s="1487"/>
      <c r="C146" s="1478"/>
      <c r="D146" s="1478"/>
      <c r="E146" s="1543"/>
      <c r="F146" s="1115" t="s">
        <v>1437</v>
      </c>
      <c r="G146" s="1537"/>
      <c r="H146" s="1112">
        <f>'Indepth Analysis'!I125</f>
        <v>0</v>
      </c>
      <c r="I146" s="1539"/>
      <c r="J146" s="1548"/>
    </row>
    <row r="147" spans="2:12" ht="23.25" customHeight="1" x14ac:dyDescent="0.25">
      <c r="B147" s="1487"/>
      <c r="C147" s="1478"/>
      <c r="D147" s="1478"/>
      <c r="E147" s="1543"/>
      <c r="F147" s="1115" t="s">
        <v>1438</v>
      </c>
      <c r="G147" s="1537"/>
      <c r="H147" s="1112">
        <f>'Indepth Analysis'!I126</f>
        <v>0</v>
      </c>
      <c r="I147" s="1539"/>
      <c r="J147" s="1548"/>
    </row>
    <row r="148" spans="2:12" ht="23.25" customHeight="1" x14ac:dyDescent="0.25">
      <c r="B148" s="1487"/>
      <c r="C148" s="1478"/>
      <c r="D148" s="1478"/>
      <c r="E148" s="1543"/>
      <c r="F148" s="1115" t="s">
        <v>1439</v>
      </c>
      <c r="G148" s="1537"/>
      <c r="H148" s="1112">
        <f>'Indepth Analysis'!I127</f>
        <v>0</v>
      </c>
      <c r="I148" s="1539"/>
      <c r="J148" s="1550"/>
    </row>
    <row r="149" spans="2:12" ht="23.25" customHeight="1" x14ac:dyDescent="0.25">
      <c r="B149" s="1487"/>
      <c r="C149" s="1478"/>
      <c r="D149" s="1478" t="s">
        <v>797</v>
      </c>
      <c r="E149" s="1543"/>
      <c r="F149" s="1115" t="s">
        <v>1436</v>
      </c>
      <c r="G149" s="1537"/>
      <c r="H149" s="1112">
        <f>'Indepth Analysis'!I128</f>
        <v>0</v>
      </c>
      <c r="I149" s="1539"/>
      <c r="J149" s="1547"/>
    </row>
    <row r="150" spans="2:12" ht="23.25" customHeight="1" x14ac:dyDescent="0.25">
      <c r="B150" s="1487"/>
      <c r="C150" s="1478"/>
      <c r="D150" s="1478"/>
      <c r="E150" s="1543"/>
      <c r="F150" s="1115" t="s">
        <v>1437</v>
      </c>
      <c r="G150" s="1537"/>
      <c r="H150" s="1112">
        <f>'Indepth Analysis'!I129</f>
        <v>0</v>
      </c>
      <c r="I150" s="1539"/>
      <c r="J150" s="1548"/>
    </row>
    <row r="151" spans="2:12" ht="23.25" customHeight="1" x14ac:dyDescent="0.25">
      <c r="B151" s="1487"/>
      <c r="C151" s="1478"/>
      <c r="D151" s="1478"/>
      <c r="E151" s="1543"/>
      <c r="F151" s="1115" t="s">
        <v>1438</v>
      </c>
      <c r="G151" s="1537"/>
      <c r="H151" s="1112">
        <f>'Indepth Analysis'!I130</f>
        <v>0</v>
      </c>
      <c r="I151" s="1539"/>
      <c r="J151" s="1548"/>
    </row>
    <row r="152" spans="2:12" ht="23.25" customHeight="1" x14ac:dyDescent="0.25">
      <c r="B152" s="1487"/>
      <c r="C152" s="1478"/>
      <c r="D152" s="1478"/>
      <c r="E152" s="1543"/>
      <c r="F152" s="1115" t="s">
        <v>1439</v>
      </c>
      <c r="G152" s="1537"/>
      <c r="H152" s="1112">
        <f>'Indepth Analysis'!I131</f>
        <v>0</v>
      </c>
      <c r="I152" s="1539"/>
      <c r="J152" s="1550"/>
    </row>
    <row r="153" spans="2:12" ht="23.25" customHeight="1" x14ac:dyDescent="0.25">
      <c r="B153" s="1487"/>
      <c r="C153" s="1478"/>
      <c r="D153" s="1478" t="s">
        <v>798</v>
      </c>
      <c r="E153" s="1543"/>
      <c r="F153" s="1115" t="s">
        <v>1436</v>
      </c>
      <c r="G153" s="1537"/>
      <c r="H153" s="1112">
        <f>'Indepth Analysis'!I132</f>
        <v>0</v>
      </c>
      <c r="I153" s="1539"/>
      <c r="J153" s="1547"/>
    </row>
    <row r="154" spans="2:12" ht="23.25" customHeight="1" x14ac:dyDescent="0.25">
      <c r="B154" s="1487"/>
      <c r="C154" s="1478"/>
      <c r="D154" s="1478"/>
      <c r="E154" s="1543"/>
      <c r="F154" s="1115" t="s">
        <v>1437</v>
      </c>
      <c r="G154" s="1537"/>
      <c r="H154" s="1112">
        <f>'Indepth Analysis'!I133</f>
        <v>0</v>
      </c>
      <c r="I154" s="1539"/>
      <c r="J154" s="1548"/>
    </row>
    <row r="155" spans="2:12" ht="23.25" customHeight="1" x14ac:dyDescent="0.25">
      <c r="B155" s="1487"/>
      <c r="C155" s="1478"/>
      <c r="D155" s="1478"/>
      <c r="E155" s="1543"/>
      <c r="F155" s="1115" t="s">
        <v>1438</v>
      </c>
      <c r="G155" s="1537"/>
      <c r="H155" s="1112">
        <f>'Indepth Analysis'!I134</f>
        <v>0</v>
      </c>
      <c r="I155" s="1539"/>
      <c r="J155" s="1548"/>
    </row>
    <row r="156" spans="2:12" ht="24" customHeight="1" thickBot="1" x14ac:dyDescent="0.3">
      <c r="B156" s="1489"/>
      <c r="C156" s="1483"/>
      <c r="D156" s="1483"/>
      <c r="E156" s="1546"/>
      <c r="F156" s="1116" t="s">
        <v>1439</v>
      </c>
      <c r="G156" s="1538"/>
      <c r="H156" s="1117">
        <f>'Indepth Analysis'!I135</f>
        <v>0</v>
      </c>
      <c r="I156" s="1540"/>
      <c r="J156" s="1549"/>
    </row>
    <row r="157" spans="2:12" s="1065" customFormat="1" ht="27" thickBot="1" x14ac:dyDescent="0.3">
      <c r="B157" s="1064"/>
      <c r="D157" s="1066"/>
      <c r="E157" s="1067"/>
      <c r="F157" s="1068"/>
      <c r="H157" s="1118"/>
      <c r="I157" s="1119"/>
      <c r="J157" s="1045"/>
      <c r="K157" s="1045"/>
      <c r="L157" s="1045"/>
    </row>
    <row r="158" spans="2:12" s="1047" customFormat="1" ht="36.75" customHeight="1" thickBot="1" x14ac:dyDescent="0.3">
      <c r="B158" s="1519" t="s">
        <v>1449</v>
      </c>
      <c r="C158" s="1520"/>
      <c r="D158" s="1520"/>
      <c r="E158" s="1520"/>
      <c r="F158" s="1520"/>
      <c r="G158" s="1520"/>
      <c r="H158" s="1520"/>
      <c r="I158" s="1520"/>
      <c r="J158" s="1521"/>
      <c r="K158" s="1046"/>
      <c r="L158" s="1046"/>
    </row>
    <row r="159" spans="2:12" s="1050" customFormat="1" ht="31.5" customHeight="1" thickBot="1" x14ac:dyDescent="0.3">
      <c r="B159" s="1522" t="s">
        <v>1430</v>
      </c>
      <c r="C159" s="1523"/>
      <c r="D159" s="1524"/>
      <c r="E159" s="1525" t="s">
        <v>1431</v>
      </c>
      <c r="F159" s="1526"/>
      <c r="G159" s="1526"/>
      <c r="H159" s="1526"/>
      <c r="I159" s="1526"/>
      <c r="J159" s="1527"/>
      <c r="K159" s="1048"/>
      <c r="L159" s="1049"/>
    </row>
    <row r="160" spans="2:12" s="1050" customFormat="1" ht="29.25" thickBot="1" x14ac:dyDescent="0.3">
      <c r="B160" s="1434"/>
      <c r="C160" s="1435"/>
      <c r="D160" s="1436"/>
      <c r="E160" s="1528"/>
      <c r="F160" s="1529"/>
      <c r="G160" s="1529"/>
      <c r="H160" s="1529"/>
      <c r="I160" s="1529"/>
      <c r="J160" s="1530"/>
      <c r="K160" s="1048"/>
      <c r="L160" s="1049"/>
    </row>
    <row r="161" spans="2:12" s="1051" customFormat="1" ht="28.5" customHeight="1" x14ac:dyDescent="0.25">
      <c r="B161" s="1440" t="s">
        <v>899</v>
      </c>
      <c r="C161" s="1444" t="s">
        <v>1433</v>
      </c>
      <c r="D161" s="1444"/>
      <c r="E161" s="1096" t="s">
        <v>183</v>
      </c>
      <c r="F161" s="1531" t="s">
        <v>1450</v>
      </c>
      <c r="G161" s="1450" t="s">
        <v>188</v>
      </c>
      <c r="H161" s="1532" t="s">
        <v>636</v>
      </c>
      <c r="I161" s="1534" t="s">
        <v>1451</v>
      </c>
      <c r="J161" s="1535" t="s">
        <v>1452</v>
      </c>
      <c r="K161" s="1049"/>
      <c r="L161" s="1049"/>
    </row>
    <row r="162" spans="2:12" s="1051" customFormat="1" ht="29.25" thickBot="1" x14ac:dyDescent="0.3">
      <c r="B162" s="1441"/>
      <c r="C162" s="1053" t="s">
        <v>905</v>
      </c>
      <c r="D162" s="1053" t="s">
        <v>1435</v>
      </c>
      <c r="E162" s="1096"/>
      <c r="F162" s="1531"/>
      <c r="G162" s="1450"/>
      <c r="H162" s="1533"/>
      <c r="I162" s="1534"/>
      <c r="J162" s="1536"/>
      <c r="K162" s="1049"/>
      <c r="L162" s="1049"/>
    </row>
    <row r="163" spans="2:12" s="1104" customFormat="1" ht="30" customHeight="1" x14ac:dyDescent="0.25">
      <c r="B163" s="1486" t="s">
        <v>1447</v>
      </c>
      <c r="C163" s="1544" t="s">
        <v>1453</v>
      </c>
      <c r="D163" s="1097" t="s">
        <v>1195</v>
      </c>
      <c r="E163" s="1098"/>
      <c r="F163" s="1099"/>
      <c r="G163" s="1100"/>
      <c r="H163" s="1101">
        <v>4</v>
      </c>
      <c r="I163" s="1102"/>
      <c r="J163" s="1103"/>
      <c r="K163" s="1077"/>
      <c r="L163" s="1077"/>
    </row>
    <row r="164" spans="2:12" s="1104" customFormat="1" ht="30" customHeight="1" x14ac:dyDescent="0.25">
      <c r="B164" s="1487"/>
      <c r="C164" s="1545"/>
      <c r="D164" s="1105" t="s">
        <v>1455</v>
      </c>
      <c r="E164" s="1106"/>
      <c r="F164" s="1107"/>
      <c r="G164" s="1108"/>
      <c r="H164" s="1109">
        <v>3</v>
      </c>
      <c r="I164" s="1110"/>
      <c r="J164" s="1111"/>
      <c r="K164" s="1077"/>
      <c r="L164" s="1077"/>
    </row>
    <row r="165" spans="2:12" s="1104" customFormat="1" ht="30" customHeight="1" x14ac:dyDescent="0.25">
      <c r="B165" s="1487"/>
      <c r="C165" s="1545"/>
      <c r="D165" s="1105" t="s">
        <v>1198</v>
      </c>
      <c r="E165" s="1106"/>
      <c r="F165" s="1107"/>
      <c r="G165" s="1108"/>
      <c r="H165" s="1109">
        <v>1</v>
      </c>
      <c r="I165" s="1110"/>
      <c r="J165" s="1111"/>
      <c r="K165" s="1077"/>
      <c r="L165" s="1077"/>
    </row>
    <row r="166" spans="2:12" ht="23.25" customHeight="1" x14ac:dyDescent="0.25">
      <c r="B166" s="1487"/>
      <c r="C166" s="1478" t="s">
        <v>908</v>
      </c>
      <c r="D166" s="1058" t="s">
        <v>909</v>
      </c>
      <c r="E166" s="1543"/>
      <c r="F166" s="1543"/>
      <c r="G166" s="1083"/>
      <c r="H166" s="1112">
        <f>'Indepth Analysis'!I142</f>
        <v>0</v>
      </c>
      <c r="I166" s="1113"/>
      <c r="J166" s="1114"/>
    </row>
    <row r="167" spans="2:12" ht="23.25" customHeight="1" x14ac:dyDescent="0.25">
      <c r="B167" s="1487"/>
      <c r="C167" s="1478"/>
      <c r="D167" s="1058" t="s">
        <v>910</v>
      </c>
      <c r="E167" s="1543"/>
      <c r="F167" s="1543"/>
      <c r="G167" s="1083"/>
      <c r="H167" s="1112">
        <f>'Indepth Analysis'!I143</f>
        <v>0</v>
      </c>
      <c r="I167" s="1113"/>
      <c r="J167" s="1114"/>
    </row>
    <row r="168" spans="2:12" ht="23.25" customHeight="1" x14ac:dyDescent="0.25">
      <c r="B168" s="1487"/>
      <c r="C168" s="1478"/>
      <c r="D168" s="1058" t="s">
        <v>795</v>
      </c>
      <c r="E168" s="1543"/>
      <c r="F168" s="1543"/>
      <c r="G168" s="1083"/>
      <c r="H168" s="1112">
        <f>'Indepth Analysis'!I144</f>
        <v>0</v>
      </c>
      <c r="I168" s="1113"/>
      <c r="J168" s="1114"/>
    </row>
    <row r="169" spans="2:12" ht="23.25" customHeight="1" x14ac:dyDescent="0.25">
      <c r="B169" s="1487"/>
      <c r="C169" s="1478" t="s">
        <v>911</v>
      </c>
      <c r="D169" s="1058" t="s">
        <v>912</v>
      </c>
      <c r="E169" s="1115" t="s">
        <v>1437</v>
      </c>
      <c r="F169" s="1115" t="s">
        <v>1437</v>
      </c>
      <c r="G169" s="1121"/>
      <c r="H169" s="1112">
        <f>'Indepth Analysis'!I145</f>
        <v>0</v>
      </c>
      <c r="I169" s="1122"/>
      <c r="J169" s="1114"/>
    </row>
    <row r="170" spans="2:12" ht="23.25" customHeight="1" x14ac:dyDescent="0.25">
      <c r="B170" s="1487"/>
      <c r="C170" s="1478"/>
      <c r="D170" s="1058" t="s">
        <v>797</v>
      </c>
      <c r="E170" s="1115" t="s">
        <v>1437</v>
      </c>
      <c r="F170" s="1115" t="s">
        <v>1437</v>
      </c>
      <c r="G170" s="1121"/>
      <c r="H170" s="1112">
        <f>'Indepth Analysis'!I146</f>
        <v>0</v>
      </c>
      <c r="I170" s="1122"/>
      <c r="J170" s="1114"/>
    </row>
    <row r="171" spans="2:12" ht="24" customHeight="1" thickBot="1" x14ac:dyDescent="0.3">
      <c r="B171" s="1489"/>
      <c r="C171" s="1483"/>
      <c r="D171" s="1091" t="s">
        <v>798</v>
      </c>
      <c r="E171" s="1115" t="s">
        <v>1437</v>
      </c>
      <c r="F171" s="1115" t="s">
        <v>1437</v>
      </c>
      <c r="G171" s="1092"/>
      <c r="H171" s="1117">
        <f>'Indepth Analysis'!I147</f>
        <v>0</v>
      </c>
      <c r="I171" s="1123"/>
      <c r="J171" s="1124"/>
    </row>
    <row r="172" spans="2:12" s="1065" customFormat="1" ht="27" thickBot="1" x14ac:dyDescent="0.3">
      <c r="B172" s="1064"/>
      <c r="D172" s="1066"/>
      <c r="E172" s="1067"/>
      <c r="F172" s="1068"/>
      <c r="H172" s="1118"/>
      <c r="I172" s="1119"/>
      <c r="J172" s="1045"/>
      <c r="K172" s="1045"/>
      <c r="L172" s="1045"/>
    </row>
    <row r="173" spans="2:12" s="1047" customFormat="1" ht="36.75" customHeight="1" thickBot="1" x14ac:dyDescent="0.3">
      <c r="B173" s="1519" t="s">
        <v>1449</v>
      </c>
      <c r="C173" s="1520"/>
      <c r="D173" s="1520"/>
      <c r="E173" s="1520"/>
      <c r="F173" s="1520"/>
      <c r="G173" s="1520"/>
      <c r="H173" s="1520"/>
      <c r="I173" s="1520"/>
      <c r="J173" s="1521"/>
      <c r="K173" s="1046"/>
      <c r="L173" s="1046"/>
    </row>
    <row r="174" spans="2:12" s="1050" customFormat="1" ht="31.5" customHeight="1" thickBot="1" x14ac:dyDescent="0.3">
      <c r="B174" s="1522" t="s">
        <v>1430</v>
      </c>
      <c r="C174" s="1523"/>
      <c r="D174" s="1524"/>
      <c r="E174" s="1525" t="s">
        <v>1431</v>
      </c>
      <c r="F174" s="1526"/>
      <c r="G174" s="1526"/>
      <c r="H174" s="1526"/>
      <c r="I174" s="1526"/>
      <c r="J174" s="1527"/>
      <c r="K174" s="1048"/>
      <c r="L174" s="1049"/>
    </row>
    <row r="175" spans="2:12" s="1050" customFormat="1" ht="29.25" thickBot="1" x14ac:dyDescent="0.3">
      <c r="B175" s="1434"/>
      <c r="C175" s="1435"/>
      <c r="D175" s="1436"/>
      <c r="E175" s="1528"/>
      <c r="F175" s="1529"/>
      <c r="G175" s="1529"/>
      <c r="H175" s="1529"/>
      <c r="I175" s="1529"/>
      <c r="J175" s="1530"/>
      <c r="K175" s="1048"/>
      <c r="L175" s="1049"/>
    </row>
    <row r="176" spans="2:12" s="1051" customFormat="1" ht="28.5" customHeight="1" x14ac:dyDescent="0.25">
      <c r="B176" s="1440" t="s">
        <v>899</v>
      </c>
      <c r="C176" s="1444" t="s">
        <v>1433</v>
      </c>
      <c r="D176" s="1444"/>
      <c r="E176" s="1096" t="s">
        <v>183</v>
      </c>
      <c r="F176" s="1531" t="s">
        <v>1450</v>
      </c>
      <c r="G176" s="1450" t="s">
        <v>188</v>
      </c>
      <c r="H176" s="1532" t="s">
        <v>636</v>
      </c>
      <c r="I176" s="1534" t="s">
        <v>1451</v>
      </c>
      <c r="J176" s="1535" t="s">
        <v>1452</v>
      </c>
      <c r="K176" s="1049"/>
      <c r="L176" s="1049"/>
    </row>
    <row r="177" spans="2:12" s="1051" customFormat="1" ht="29.25" thickBot="1" x14ac:dyDescent="0.3">
      <c r="B177" s="1441"/>
      <c r="C177" s="1053" t="s">
        <v>905</v>
      </c>
      <c r="D177" s="1053" t="s">
        <v>1435</v>
      </c>
      <c r="E177" s="1096"/>
      <c r="F177" s="1531"/>
      <c r="G177" s="1450"/>
      <c r="H177" s="1533"/>
      <c r="I177" s="1534"/>
      <c r="J177" s="1536"/>
      <c r="K177" s="1049"/>
      <c r="L177" s="1049"/>
    </row>
    <row r="178" spans="2:12" s="1104" customFormat="1" ht="30" customHeight="1" x14ac:dyDescent="0.25">
      <c r="B178" s="1486" t="s">
        <v>1448</v>
      </c>
      <c r="C178" s="1544" t="s">
        <v>1453</v>
      </c>
      <c r="D178" s="1097" t="s">
        <v>1195</v>
      </c>
      <c r="E178" s="1098"/>
      <c r="F178" s="1099"/>
      <c r="G178" s="1100"/>
      <c r="H178" s="1101">
        <v>4</v>
      </c>
      <c r="I178" s="1102"/>
      <c r="J178" s="1103"/>
      <c r="K178" s="1077"/>
      <c r="L178" s="1077"/>
    </row>
    <row r="179" spans="2:12" s="1104" customFormat="1" ht="30" customHeight="1" x14ac:dyDescent="0.25">
      <c r="B179" s="1487"/>
      <c r="C179" s="1545"/>
      <c r="D179" s="1105" t="s">
        <v>1455</v>
      </c>
      <c r="E179" s="1106"/>
      <c r="F179" s="1107"/>
      <c r="G179" s="1108"/>
      <c r="H179" s="1109">
        <v>3</v>
      </c>
      <c r="I179" s="1110"/>
      <c r="J179" s="1111"/>
      <c r="K179" s="1077"/>
      <c r="L179" s="1077"/>
    </row>
    <row r="180" spans="2:12" s="1104" customFormat="1" ht="30" customHeight="1" x14ac:dyDescent="0.25">
      <c r="B180" s="1487"/>
      <c r="C180" s="1545"/>
      <c r="D180" s="1105" t="s">
        <v>1198</v>
      </c>
      <c r="E180" s="1106"/>
      <c r="F180" s="1107"/>
      <c r="G180" s="1108"/>
      <c r="H180" s="1109">
        <v>1</v>
      </c>
      <c r="I180" s="1110"/>
      <c r="J180" s="1111"/>
      <c r="K180" s="1077"/>
      <c r="L180" s="1077"/>
    </row>
    <row r="181" spans="2:12" ht="23.25" customHeight="1" x14ac:dyDescent="0.25">
      <c r="B181" s="1487"/>
      <c r="C181" s="1478" t="s">
        <v>908</v>
      </c>
      <c r="D181" s="1058" t="s">
        <v>909</v>
      </c>
      <c r="E181" s="1543"/>
      <c r="F181" s="1543"/>
      <c r="G181" s="1083"/>
      <c r="H181" s="1112">
        <f>'Indepth Analysis'!I154</f>
        <v>0</v>
      </c>
      <c r="I181" s="1113"/>
      <c r="J181" s="1114"/>
    </row>
    <row r="182" spans="2:12" ht="23.25" customHeight="1" x14ac:dyDescent="0.25">
      <c r="B182" s="1487"/>
      <c r="C182" s="1478"/>
      <c r="D182" s="1058" t="s">
        <v>910</v>
      </c>
      <c r="E182" s="1543"/>
      <c r="F182" s="1543"/>
      <c r="G182" s="1083"/>
      <c r="H182" s="1112">
        <f>'Indepth Analysis'!I155</f>
        <v>0</v>
      </c>
      <c r="I182" s="1113"/>
      <c r="J182" s="1114"/>
    </row>
    <row r="183" spans="2:12" ht="23.25" customHeight="1" x14ac:dyDescent="0.25">
      <c r="B183" s="1487"/>
      <c r="C183" s="1478"/>
      <c r="D183" s="1058" t="s">
        <v>795</v>
      </c>
      <c r="E183" s="1543"/>
      <c r="F183" s="1543"/>
      <c r="G183" s="1083"/>
      <c r="H183" s="1112">
        <f>'Indepth Analysis'!I156</f>
        <v>0</v>
      </c>
      <c r="I183" s="1113"/>
      <c r="J183" s="1114"/>
    </row>
    <row r="184" spans="2:12" ht="23.25" customHeight="1" x14ac:dyDescent="0.25">
      <c r="B184" s="1487"/>
      <c r="C184" s="1478" t="s">
        <v>911</v>
      </c>
      <c r="D184" s="1478" t="s">
        <v>912</v>
      </c>
      <c r="E184" s="1543"/>
      <c r="F184" s="1115" t="s">
        <v>1438</v>
      </c>
      <c r="G184" s="1537"/>
      <c r="H184" s="1112">
        <f>'Indepth Analysis'!I157</f>
        <v>0</v>
      </c>
      <c r="I184" s="1539"/>
      <c r="J184" s="1547"/>
    </row>
    <row r="185" spans="2:12" ht="23.25" customHeight="1" x14ac:dyDescent="0.25">
      <c r="B185" s="1487"/>
      <c r="C185" s="1478"/>
      <c r="D185" s="1478"/>
      <c r="E185" s="1543"/>
      <c r="F185" s="1115" t="s">
        <v>1439</v>
      </c>
      <c r="G185" s="1537"/>
      <c r="H185" s="1112">
        <f>'Indepth Analysis'!I158</f>
        <v>0</v>
      </c>
      <c r="I185" s="1539"/>
      <c r="J185" s="1550"/>
    </row>
    <row r="186" spans="2:12" ht="23.25" customHeight="1" x14ac:dyDescent="0.25">
      <c r="B186" s="1487"/>
      <c r="C186" s="1478"/>
      <c r="D186" s="1478" t="s">
        <v>797</v>
      </c>
      <c r="E186" s="1543"/>
      <c r="F186" s="1115" t="s">
        <v>1438</v>
      </c>
      <c r="G186" s="1537"/>
      <c r="H186" s="1112">
        <f>'Indepth Analysis'!I159</f>
        <v>0</v>
      </c>
      <c r="I186" s="1539"/>
      <c r="J186" s="1547"/>
    </row>
    <row r="187" spans="2:12" ht="23.25" customHeight="1" x14ac:dyDescent="0.25">
      <c r="B187" s="1487"/>
      <c r="C187" s="1478"/>
      <c r="D187" s="1478"/>
      <c r="E187" s="1543"/>
      <c r="F187" s="1115" t="s">
        <v>1439</v>
      </c>
      <c r="G187" s="1537"/>
      <c r="H187" s="1112">
        <f>'Indepth Analysis'!I160</f>
        <v>0</v>
      </c>
      <c r="I187" s="1539"/>
      <c r="J187" s="1550"/>
    </row>
    <row r="188" spans="2:12" ht="23.25" customHeight="1" x14ac:dyDescent="0.25">
      <c r="B188" s="1487"/>
      <c r="C188" s="1478"/>
      <c r="D188" s="1478" t="s">
        <v>798</v>
      </c>
      <c r="E188" s="1543"/>
      <c r="F188" s="1115" t="s">
        <v>1438</v>
      </c>
      <c r="G188" s="1537"/>
      <c r="H188" s="1112">
        <f>'Indepth Analysis'!I161</f>
        <v>0</v>
      </c>
      <c r="I188" s="1539"/>
      <c r="J188" s="1547"/>
    </row>
    <row r="189" spans="2:12" ht="24" customHeight="1" thickBot="1" x14ac:dyDescent="0.3">
      <c r="B189" s="1489"/>
      <c r="C189" s="1483"/>
      <c r="D189" s="1483"/>
      <c r="E189" s="1546"/>
      <c r="F189" s="1116" t="s">
        <v>1439</v>
      </c>
      <c r="G189" s="1538"/>
      <c r="H189" s="1117">
        <f>'Indepth Analysis'!I162</f>
        <v>0</v>
      </c>
      <c r="I189" s="1540"/>
      <c r="J189" s="1549"/>
    </row>
  </sheetData>
  <mergeCells count="291">
    <mergeCell ref="G188:G189"/>
    <mergeCell ref="I188:I189"/>
    <mergeCell ref="J188:J189"/>
    <mergeCell ref="E184:E185"/>
    <mergeCell ref="G184:G185"/>
    <mergeCell ref="I184:I185"/>
    <mergeCell ref="J184:J185"/>
    <mergeCell ref="D186:D187"/>
    <mergeCell ref="E186:E187"/>
    <mergeCell ref="G186:G187"/>
    <mergeCell ref="I186:I187"/>
    <mergeCell ref="J186:J187"/>
    <mergeCell ref="B178:B189"/>
    <mergeCell ref="C178:C180"/>
    <mergeCell ref="C181:C183"/>
    <mergeCell ref="E181:F181"/>
    <mergeCell ref="E182:F182"/>
    <mergeCell ref="E183:F183"/>
    <mergeCell ref="C184:C189"/>
    <mergeCell ref="D184:D185"/>
    <mergeCell ref="D188:D189"/>
    <mergeCell ref="E188:E189"/>
    <mergeCell ref="B173:J173"/>
    <mergeCell ref="B174:D174"/>
    <mergeCell ref="E174:J174"/>
    <mergeCell ref="B175:D175"/>
    <mergeCell ref="E175:J175"/>
    <mergeCell ref="B176:B177"/>
    <mergeCell ref="C176:D176"/>
    <mergeCell ref="F176:F177"/>
    <mergeCell ref="G176:G177"/>
    <mergeCell ref="H176:H177"/>
    <mergeCell ref="I176:I177"/>
    <mergeCell ref="J176:J177"/>
    <mergeCell ref="J161:J162"/>
    <mergeCell ref="B163:B171"/>
    <mergeCell ref="C163:C165"/>
    <mergeCell ref="C166:C168"/>
    <mergeCell ref="E166:F166"/>
    <mergeCell ref="E167:F167"/>
    <mergeCell ref="E168:F168"/>
    <mergeCell ref="C169:C171"/>
    <mergeCell ref="B159:D159"/>
    <mergeCell ref="E159:J159"/>
    <mergeCell ref="B160:D160"/>
    <mergeCell ref="E160:J160"/>
    <mergeCell ref="B161:B162"/>
    <mergeCell ref="C161:D161"/>
    <mergeCell ref="F161:F162"/>
    <mergeCell ref="G161:G162"/>
    <mergeCell ref="H161:H162"/>
    <mergeCell ref="I161:I162"/>
    <mergeCell ref="G153:G156"/>
    <mergeCell ref="I153:I156"/>
    <mergeCell ref="J153:J156"/>
    <mergeCell ref="B158:J158"/>
    <mergeCell ref="G145:G148"/>
    <mergeCell ref="I145:I148"/>
    <mergeCell ref="J145:J148"/>
    <mergeCell ref="D149:D152"/>
    <mergeCell ref="E149:E152"/>
    <mergeCell ref="G149:G152"/>
    <mergeCell ref="I149:I152"/>
    <mergeCell ref="J149:J152"/>
    <mergeCell ref="B139:B156"/>
    <mergeCell ref="C139:C141"/>
    <mergeCell ref="C142:C144"/>
    <mergeCell ref="E142:F142"/>
    <mergeCell ref="E143:F143"/>
    <mergeCell ref="E144:F144"/>
    <mergeCell ref="C145:C156"/>
    <mergeCell ref="D145:D148"/>
    <mergeCell ref="E145:E148"/>
    <mergeCell ref="D153:D156"/>
    <mergeCell ref="E153:E156"/>
    <mergeCell ref="B135:D135"/>
    <mergeCell ref="E135:J135"/>
    <mergeCell ref="B136:D136"/>
    <mergeCell ref="E136:J136"/>
    <mergeCell ref="B137:B138"/>
    <mergeCell ref="C137:D137"/>
    <mergeCell ref="F137:F138"/>
    <mergeCell ref="G137:G138"/>
    <mergeCell ref="H137:H138"/>
    <mergeCell ref="I137:I138"/>
    <mergeCell ref="J137:J138"/>
    <mergeCell ref="G129:G132"/>
    <mergeCell ref="I129:I132"/>
    <mergeCell ref="J129:J132"/>
    <mergeCell ref="B134:J134"/>
    <mergeCell ref="G121:G124"/>
    <mergeCell ref="I121:I124"/>
    <mergeCell ref="J121:J124"/>
    <mergeCell ref="D125:D128"/>
    <mergeCell ref="E125:E128"/>
    <mergeCell ref="G125:G128"/>
    <mergeCell ref="I125:I128"/>
    <mergeCell ref="J125:J128"/>
    <mergeCell ref="B115:B132"/>
    <mergeCell ref="C115:C117"/>
    <mergeCell ref="C118:C120"/>
    <mergeCell ref="E118:F118"/>
    <mergeCell ref="E119:F119"/>
    <mergeCell ref="E120:F120"/>
    <mergeCell ref="C121:C132"/>
    <mergeCell ref="D121:D124"/>
    <mergeCell ref="E121:E124"/>
    <mergeCell ref="D129:D132"/>
    <mergeCell ref="E129:E132"/>
    <mergeCell ref="B111:D111"/>
    <mergeCell ref="E111:J111"/>
    <mergeCell ref="B112:D112"/>
    <mergeCell ref="E112:J112"/>
    <mergeCell ref="B113:B114"/>
    <mergeCell ref="C113:D113"/>
    <mergeCell ref="F113:F114"/>
    <mergeCell ref="G113:G114"/>
    <mergeCell ref="H113:H114"/>
    <mergeCell ref="I113:I114"/>
    <mergeCell ref="J113:J114"/>
    <mergeCell ref="G105:G108"/>
    <mergeCell ref="I105:I108"/>
    <mergeCell ref="J105:J108"/>
    <mergeCell ref="B110:J110"/>
    <mergeCell ref="G97:G100"/>
    <mergeCell ref="I97:I100"/>
    <mergeCell ref="J97:J100"/>
    <mergeCell ref="D101:D104"/>
    <mergeCell ref="E101:E104"/>
    <mergeCell ref="G101:G104"/>
    <mergeCell ref="I101:I104"/>
    <mergeCell ref="J101:J104"/>
    <mergeCell ref="B91:B108"/>
    <mergeCell ref="C91:C93"/>
    <mergeCell ref="C94:C96"/>
    <mergeCell ref="E94:F94"/>
    <mergeCell ref="E95:F95"/>
    <mergeCell ref="E96:F96"/>
    <mergeCell ref="C97:C108"/>
    <mergeCell ref="D97:D100"/>
    <mergeCell ref="E97:E100"/>
    <mergeCell ref="D105:D108"/>
    <mergeCell ref="E105:E108"/>
    <mergeCell ref="B87:D87"/>
    <mergeCell ref="E87:J87"/>
    <mergeCell ref="B88:D88"/>
    <mergeCell ref="E88:J88"/>
    <mergeCell ref="B89:B90"/>
    <mergeCell ref="C89:D89"/>
    <mergeCell ref="F89:F90"/>
    <mergeCell ref="G89:G90"/>
    <mergeCell ref="H89:H90"/>
    <mergeCell ref="I89:I90"/>
    <mergeCell ref="J89:J90"/>
    <mergeCell ref="G83:G84"/>
    <mergeCell ref="I83:I84"/>
    <mergeCell ref="J83:J84"/>
    <mergeCell ref="B86:J86"/>
    <mergeCell ref="G79:G80"/>
    <mergeCell ref="I79:I80"/>
    <mergeCell ref="J79:J80"/>
    <mergeCell ref="D81:D82"/>
    <mergeCell ref="E81:E82"/>
    <mergeCell ref="G81:G82"/>
    <mergeCell ref="I81:I82"/>
    <mergeCell ref="J81:J82"/>
    <mergeCell ref="B73:B84"/>
    <mergeCell ref="C73:C75"/>
    <mergeCell ref="C76:C78"/>
    <mergeCell ref="E76:F76"/>
    <mergeCell ref="E77:F77"/>
    <mergeCell ref="E78:F78"/>
    <mergeCell ref="C79:C84"/>
    <mergeCell ref="D79:D80"/>
    <mergeCell ref="E79:E80"/>
    <mergeCell ref="D83:D84"/>
    <mergeCell ref="E83:E84"/>
    <mergeCell ref="B69:D69"/>
    <mergeCell ref="E69:J69"/>
    <mergeCell ref="B70:D70"/>
    <mergeCell ref="E70:J70"/>
    <mergeCell ref="B71:B72"/>
    <mergeCell ref="C71:D71"/>
    <mergeCell ref="F71:F72"/>
    <mergeCell ref="G71:G72"/>
    <mergeCell ref="H71:H72"/>
    <mergeCell ref="I71:I72"/>
    <mergeCell ref="J71:J72"/>
    <mergeCell ref="G65:G66"/>
    <mergeCell ref="I65:I66"/>
    <mergeCell ref="J65:J66"/>
    <mergeCell ref="B68:J68"/>
    <mergeCell ref="G61:G62"/>
    <mergeCell ref="I61:I62"/>
    <mergeCell ref="J61:J62"/>
    <mergeCell ref="D63:D64"/>
    <mergeCell ref="E63:E64"/>
    <mergeCell ref="G63:G64"/>
    <mergeCell ref="I63:I64"/>
    <mergeCell ref="J63:J64"/>
    <mergeCell ref="B55:B66"/>
    <mergeCell ref="C55:C57"/>
    <mergeCell ref="C58:C60"/>
    <mergeCell ref="E58:F58"/>
    <mergeCell ref="E59:F59"/>
    <mergeCell ref="E60:F60"/>
    <mergeCell ref="C61:C66"/>
    <mergeCell ref="D61:D62"/>
    <mergeCell ref="E61:E62"/>
    <mergeCell ref="D65:D66"/>
    <mergeCell ref="E65:E66"/>
    <mergeCell ref="B51:D51"/>
    <mergeCell ref="E51:J51"/>
    <mergeCell ref="B52:D52"/>
    <mergeCell ref="E52:J52"/>
    <mergeCell ref="B53:B54"/>
    <mergeCell ref="C53:D53"/>
    <mergeCell ref="F53:F54"/>
    <mergeCell ref="G53:G54"/>
    <mergeCell ref="H53:H54"/>
    <mergeCell ref="I53:I54"/>
    <mergeCell ref="J53:J54"/>
    <mergeCell ref="G45:G48"/>
    <mergeCell ref="I45:I48"/>
    <mergeCell ref="J45:J48"/>
    <mergeCell ref="B50:J50"/>
    <mergeCell ref="G37:G40"/>
    <mergeCell ref="I37:I40"/>
    <mergeCell ref="J37:J40"/>
    <mergeCell ref="D41:D44"/>
    <mergeCell ref="E41:E44"/>
    <mergeCell ref="G41:G44"/>
    <mergeCell ref="I41:I44"/>
    <mergeCell ref="J41:J44"/>
    <mergeCell ref="B31:B48"/>
    <mergeCell ref="C31:C33"/>
    <mergeCell ref="C34:C36"/>
    <mergeCell ref="E34:F34"/>
    <mergeCell ref="E35:F35"/>
    <mergeCell ref="E36:F36"/>
    <mergeCell ref="C37:C48"/>
    <mergeCell ref="D37:D40"/>
    <mergeCell ref="E37:E40"/>
    <mergeCell ref="D45:D48"/>
    <mergeCell ref="E45:E48"/>
    <mergeCell ref="B27:D27"/>
    <mergeCell ref="E27:J27"/>
    <mergeCell ref="B28:D28"/>
    <mergeCell ref="E28:J28"/>
    <mergeCell ref="B29:B30"/>
    <mergeCell ref="C29:D29"/>
    <mergeCell ref="F29:F30"/>
    <mergeCell ref="G29:G30"/>
    <mergeCell ref="H29:H30"/>
    <mergeCell ref="I29:I30"/>
    <mergeCell ref="J29:J30"/>
    <mergeCell ref="G21:G24"/>
    <mergeCell ref="I21:I24"/>
    <mergeCell ref="J21:J24"/>
    <mergeCell ref="B26:J26"/>
    <mergeCell ref="E13:E16"/>
    <mergeCell ref="G13:G16"/>
    <mergeCell ref="I13:I16"/>
    <mergeCell ref="J13:J16"/>
    <mergeCell ref="D17:D20"/>
    <mergeCell ref="E17:E20"/>
    <mergeCell ref="G17:G20"/>
    <mergeCell ref="I17:I20"/>
    <mergeCell ref="J17:J20"/>
    <mergeCell ref="B7:B24"/>
    <mergeCell ref="C7:C9"/>
    <mergeCell ref="C10:C12"/>
    <mergeCell ref="E10:F10"/>
    <mergeCell ref="E11:F11"/>
    <mergeCell ref="E12:F12"/>
    <mergeCell ref="C13:C24"/>
    <mergeCell ref="D13:D16"/>
    <mergeCell ref="D21:D24"/>
    <mergeCell ref="E21:E24"/>
    <mergeCell ref="B2:J2"/>
    <mergeCell ref="B3:D3"/>
    <mergeCell ref="E3:J3"/>
    <mergeCell ref="B4:D4"/>
    <mergeCell ref="E4:J4"/>
    <mergeCell ref="B5:B6"/>
    <mergeCell ref="C5:D5"/>
    <mergeCell ref="F5:F6"/>
    <mergeCell ref="G5:G6"/>
    <mergeCell ref="H5:H6"/>
    <mergeCell ref="I5:I6"/>
    <mergeCell ref="J5:J6"/>
  </mergeCells>
  <conditionalFormatting sqref="H10:H24">
    <cfRule type="dataBar" priority="18">
      <dataBar>
        <cfvo type="num" val="0"/>
        <cfvo type="num" val="1"/>
        <color rgb="FF638EC6"/>
      </dataBar>
      <extLst>
        <ext xmlns:x14="http://schemas.microsoft.com/office/spreadsheetml/2009/9/main" uri="{B025F937-C7B1-47D3-B67F-A62EFF666E3E}">
          <x14:id>{0AFD71C7-AEAA-45BD-8FE6-ED46AC52A99A}</x14:id>
        </ext>
      </extLst>
    </cfRule>
  </conditionalFormatting>
  <conditionalFormatting sqref="H34:H48">
    <cfRule type="dataBar" priority="17">
      <dataBar>
        <cfvo type="num" val="0"/>
        <cfvo type="num" val="1"/>
        <color rgb="FF638EC6"/>
      </dataBar>
      <extLst>
        <ext xmlns:x14="http://schemas.microsoft.com/office/spreadsheetml/2009/9/main" uri="{B025F937-C7B1-47D3-B67F-A62EFF666E3E}">
          <x14:id>{217F4F41-1702-4579-935D-F9703F69A29F}</x14:id>
        </ext>
      </extLst>
    </cfRule>
  </conditionalFormatting>
  <conditionalFormatting sqref="H58:H66">
    <cfRule type="dataBar" priority="16">
      <dataBar>
        <cfvo type="num" val="0"/>
        <cfvo type="num" val="1"/>
        <color rgb="FF638EC6"/>
      </dataBar>
      <extLst>
        <ext xmlns:x14="http://schemas.microsoft.com/office/spreadsheetml/2009/9/main" uri="{B025F937-C7B1-47D3-B67F-A62EFF666E3E}">
          <x14:id>{25138136-54DE-4840-BBB0-796AB5AD2EA9}</x14:id>
        </ext>
      </extLst>
    </cfRule>
  </conditionalFormatting>
  <conditionalFormatting sqref="H76:H84">
    <cfRule type="dataBar" priority="15">
      <dataBar>
        <cfvo type="num" val="0"/>
        <cfvo type="num" val="1"/>
        <color rgb="FF638EC6"/>
      </dataBar>
      <extLst>
        <ext xmlns:x14="http://schemas.microsoft.com/office/spreadsheetml/2009/9/main" uri="{B025F937-C7B1-47D3-B67F-A62EFF666E3E}">
          <x14:id>{C0A7A8D8-7052-45D3-8298-BDF163937AC7}</x14:id>
        </ext>
      </extLst>
    </cfRule>
  </conditionalFormatting>
  <conditionalFormatting sqref="H94:H108">
    <cfRule type="dataBar" priority="14">
      <dataBar>
        <cfvo type="num" val="0"/>
        <cfvo type="num" val="1"/>
        <color rgb="FF638EC6"/>
      </dataBar>
      <extLst>
        <ext xmlns:x14="http://schemas.microsoft.com/office/spreadsheetml/2009/9/main" uri="{B025F937-C7B1-47D3-B67F-A62EFF666E3E}">
          <x14:id>{784C4A98-6894-4BD5-AFD3-44F053B08009}</x14:id>
        </ext>
      </extLst>
    </cfRule>
  </conditionalFormatting>
  <conditionalFormatting sqref="H118:H132">
    <cfRule type="dataBar" priority="13">
      <dataBar>
        <cfvo type="num" val="0"/>
        <cfvo type="num" val="1"/>
        <color rgb="FF638EC6"/>
      </dataBar>
      <extLst>
        <ext xmlns:x14="http://schemas.microsoft.com/office/spreadsheetml/2009/9/main" uri="{B025F937-C7B1-47D3-B67F-A62EFF666E3E}">
          <x14:id>{C3E68A12-5C35-4204-BAB5-047111B879A1}</x14:id>
        </ext>
      </extLst>
    </cfRule>
  </conditionalFormatting>
  <conditionalFormatting sqref="H142:H156">
    <cfRule type="dataBar" priority="12">
      <dataBar>
        <cfvo type="num" val="0"/>
        <cfvo type="num" val="1"/>
        <color rgb="FF638EC6"/>
      </dataBar>
      <extLst>
        <ext xmlns:x14="http://schemas.microsoft.com/office/spreadsheetml/2009/9/main" uri="{B025F937-C7B1-47D3-B67F-A62EFF666E3E}">
          <x14:id>{58796B09-C1A9-4194-927D-66D14FCA50C9}</x14:id>
        </ext>
      </extLst>
    </cfRule>
  </conditionalFormatting>
  <conditionalFormatting sqref="H166:H171">
    <cfRule type="dataBar" priority="11">
      <dataBar>
        <cfvo type="num" val="0"/>
        <cfvo type="num" val="1"/>
        <color rgb="FF638EC6"/>
      </dataBar>
      <extLst>
        <ext xmlns:x14="http://schemas.microsoft.com/office/spreadsheetml/2009/9/main" uri="{B025F937-C7B1-47D3-B67F-A62EFF666E3E}">
          <x14:id>{E9BED83B-9505-41A0-8F9F-B9881AAAFBA6}</x14:id>
        </ext>
      </extLst>
    </cfRule>
  </conditionalFormatting>
  <conditionalFormatting sqref="H181:H189">
    <cfRule type="dataBar" priority="10">
      <dataBar>
        <cfvo type="num" val="0"/>
        <cfvo type="num" val="1"/>
        <color rgb="FF638EC6"/>
      </dataBar>
      <extLst>
        <ext xmlns:x14="http://schemas.microsoft.com/office/spreadsheetml/2009/9/main" uri="{B025F937-C7B1-47D3-B67F-A62EFF666E3E}">
          <x14:id>{258B45F7-2E11-4412-AE63-B3EBE6E6484F}</x14:id>
        </ext>
      </extLst>
    </cfRule>
  </conditionalFormatting>
  <conditionalFormatting sqref="H7:H9">
    <cfRule type="colorScale" priority="9">
      <colorScale>
        <cfvo type="num" val="0"/>
        <cfvo type="num" val="3"/>
        <cfvo type="num" val="5"/>
        <color rgb="FFF8696B"/>
        <color rgb="FFFFEB84"/>
        <color rgb="FF63BE7B"/>
      </colorScale>
    </cfRule>
  </conditionalFormatting>
  <conditionalFormatting sqref="H31:H33">
    <cfRule type="colorScale" priority="8">
      <colorScale>
        <cfvo type="num" val="0"/>
        <cfvo type="num" val="3"/>
        <cfvo type="num" val="5"/>
        <color rgb="FFF8696B"/>
        <color rgb="FFFFEB84"/>
        <color rgb="FF63BE7B"/>
      </colorScale>
    </cfRule>
  </conditionalFormatting>
  <conditionalFormatting sqref="H55:H57">
    <cfRule type="colorScale" priority="7">
      <colorScale>
        <cfvo type="num" val="0"/>
        <cfvo type="num" val="3"/>
        <cfvo type="num" val="5"/>
        <color rgb="FFF8696B"/>
        <color rgb="FFFFEB84"/>
        <color rgb="FF63BE7B"/>
      </colorScale>
    </cfRule>
  </conditionalFormatting>
  <conditionalFormatting sqref="H73:H75">
    <cfRule type="colorScale" priority="6">
      <colorScale>
        <cfvo type="num" val="0"/>
        <cfvo type="num" val="3"/>
        <cfvo type="num" val="5"/>
        <color rgb="FFF8696B"/>
        <color rgb="FFFFEB84"/>
        <color rgb="FF63BE7B"/>
      </colorScale>
    </cfRule>
  </conditionalFormatting>
  <conditionalFormatting sqref="H91:H93">
    <cfRule type="colorScale" priority="5">
      <colorScale>
        <cfvo type="num" val="0"/>
        <cfvo type="num" val="3"/>
        <cfvo type="num" val="5"/>
        <color rgb="FFF8696B"/>
        <color rgb="FFFFEB84"/>
        <color rgb="FF63BE7B"/>
      </colorScale>
    </cfRule>
  </conditionalFormatting>
  <conditionalFormatting sqref="H115:H117">
    <cfRule type="colorScale" priority="4">
      <colorScale>
        <cfvo type="num" val="0"/>
        <cfvo type="num" val="3"/>
        <cfvo type="num" val="5"/>
        <color rgb="FFF8696B"/>
        <color rgb="FFFFEB84"/>
        <color rgb="FF63BE7B"/>
      </colorScale>
    </cfRule>
  </conditionalFormatting>
  <conditionalFormatting sqref="H139:H141">
    <cfRule type="colorScale" priority="3">
      <colorScale>
        <cfvo type="num" val="0"/>
        <cfvo type="num" val="3"/>
        <cfvo type="num" val="5"/>
        <color rgb="FFF8696B"/>
        <color rgb="FFFFEB84"/>
        <color rgb="FF63BE7B"/>
      </colorScale>
    </cfRule>
  </conditionalFormatting>
  <conditionalFormatting sqref="H163:H165">
    <cfRule type="colorScale" priority="2">
      <colorScale>
        <cfvo type="num" val="0"/>
        <cfvo type="num" val="3"/>
        <cfvo type="num" val="5"/>
        <color rgb="FFF8696B"/>
        <color rgb="FFFFEB84"/>
        <color rgb="FF63BE7B"/>
      </colorScale>
    </cfRule>
  </conditionalFormatting>
  <conditionalFormatting sqref="H178:H180">
    <cfRule type="colorScale" priority="1">
      <colorScale>
        <cfvo type="num" val="0"/>
        <cfvo type="num" val="3"/>
        <cfvo type="num" val="5"/>
        <color rgb="FFF8696B"/>
        <color rgb="FFFFEB84"/>
        <color rgb="FF63BE7B"/>
      </colorScale>
    </cfRule>
  </conditionalFormatting>
  <dataValidations count="1">
    <dataValidation type="list" allowBlank="1" showInputMessage="1" showErrorMessage="1" promptTitle="Select Sub-National Area" prompt="Click name of Sub-National / Geographic focus Area" sqref="H5 H29 H53 H71 H89 H113 H137 H161 H176" xr:uid="{00000000-0002-0000-0B00-000000000000}">
      <formula1>SubNational</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AFD71C7-AEAA-45BD-8FE6-ED46AC52A99A}">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H10:H24</xm:sqref>
        </x14:conditionalFormatting>
        <x14:conditionalFormatting xmlns:xm="http://schemas.microsoft.com/office/excel/2006/main">
          <x14:cfRule type="dataBar" id="{217F4F41-1702-4579-935D-F9703F69A29F}">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H34:H48</xm:sqref>
        </x14:conditionalFormatting>
        <x14:conditionalFormatting xmlns:xm="http://schemas.microsoft.com/office/excel/2006/main">
          <x14:cfRule type="dataBar" id="{25138136-54DE-4840-BBB0-796AB5AD2EA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H58:H66</xm:sqref>
        </x14:conditionalFormatting>
        <x14:conditionalFormatting xmlns:xm="http://schemas.microsoft.com/office/excel/2006/main">
          <x14:cfRule type="dataBar" id="{C0A7A8D8-7052-45D3-8298-BDF163937AC7}">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H76:H84</xm:sqref>
        </x14:conditionalFormatting>
        <x14:conditionalFormatting xmlns:xm="http://schemas.microsoft.com/office/excel/2006/main">
          <x14:cfRule type="dataBar" id="{784C4A98-6894-4BD5-AFD3-44F053B0800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H94:H108</xm:sqref>
        </x14:conditionalFormatting>
        <x14:conditionalFormatting xmlns:xm="http://schemas.microsoft.com/office/excel/2006/main">
          <x14:cfRule type="dataBar" id="{C3E68A12-5C35-4204-BAB5-047111B879A1}">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H118:H132</xm:sqref>
        </x14:conditionalFormatting>
        <x14:conditionalFormatting xmlns:xm="http://schemas.microsoft.com/office/excel/2006/main">
          <x14:cfRule type="dataBar" id="{58796B09-C1A9-4194-927D-66D14FCA50C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H142:H156</xm:sqref>
        </x14:conditionalFormatting>
        <x14:conditionalFormatting xmlns:xm="http://schemas.microsoft.com/office/excel/2006/main">
          <x14:cfRule type="dataBar" id="{E9BED83B-9505-41A0-8F9F-B9881AAAFBA6}">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H166:H171</xm:sqref>
        </x14:conditionalFormatting>
        <x14:conditionalFormatting xmlns:xm="http://schemas.microsoft.com/office/excel/2006/main">
          <x14:cfRule type="dataBar" id="{258B45F7-2E11-4412-AE63-B3EBE6E6484F}">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H181:H189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1:O189"/>
  <sheetViews>
    <sheetView showGridLines="0" zoomScale="50" zoomScaleNormal="50" workbookViewId="0">
      <selection activeCell="H7" sqref="H7"/>
    </sheetView>
  </sheetViews>
  <sheetFormatPr defaultRowHeight="26.25" x14ac:dyDescent="0.25"/>
  <cols>
    <col min="1" max="1" width="9" style="1040"/>
    <col min="2" max="2" width="32.5" style="1039" customWidth="1"/>
    <col min="3" max="3" width="24" style="1040" customWidth="1"/>
    <col min="4" max="4" width="27.25" style="1041" customWidth="1"/>
    <col min="5" max="5" width="60.25" style="1042" hidden="1" customWidth="1"/>
    <col min="6" max="6" width="27.375" style="1043" customWidth="1"/>
    <col min="7" max="7" width="18.875" style="1040" hidden="1" customWidth="1"/>
    <col min="8" max="8" width="16.5" style="1094" customWidth="1"/>
    <col min="9" max="9" width="44.75" style="1125" customWidth="1"/>
    <col min="10" max="10" width="49.75" style="1040" customWidth="1"/>
    <col min="11" max="11" width="35.5" style="1040" customWidth="1"/>
    <col min="12" max="12" width="24.75" style="1040" customWidth="1"/>
    <col min="13" max="13" width="24.75" style="1045" customWidth="1"/>
    <col min="14" max="15" width="9" style="1045"/>
    <col min="16" max="16384" width="9" style="1040"/>
  </cols>
  <sheetData>
    <row r="1" spans="2:15" ht="27" thickBot="1" x14ac:dyDescent="0.3"/>
    <row r="2" spans="2:15" s="1047" customFormat="1" ht="36.75" thickBot="1" x14ac:dyDescent="0.3">
      <c r="B2" s="1554" t="s">
        <v>1459</v>
      </c>
      <c r="C2" s="1555"/>
      <c r="D2" s="1555"/>
      <c r="E2" s="1555"/>
      <c r="F2" s="1555"/>
      <c r="G2" s="1555"/>
      <c r="H2" s="1555"/>
      <c r="I2" s="1555"/>
      <c r="J2" s="1555"/>
      <c r="K2" s="1555"/>
      <c r="L2" s="1555"/>
      <c r="M2" s="1556"/>
      <c r="N2" s="1046"/>
      <c r="O2" s="1046"/>
    </row>
    <row r="3" spans="2:15" s="1050" customFormat="1" ht="32.25" thickBot="1" x14ac:dyDescent="0.3">
      <c r="B3" s="1522" t="s">
        <v>1430</v>
      </c>
      <c r="C3" s="1523"/>
      <c r="D3" s="1524"/>
      <c r="E3" s="1525" t="s">
        <v>1431</v>
      </c>
      <c r="F3" s="1526"/>
      <c r="G3" s="1526"/>
      <c r="H3" s="1526"/>
      <c r="I3" s="1526"/>
      <c r="J3" s="1526"/>
      <c r="K3" s="1526"/>
      <c r="L3" s="1526"/>
      <c r="M3" s="1527"/>
      <c r="N3" s="1048"/>
      <c r="O3" s="1049"/>
    </row>
    <row r="4" spans="2:15" s="1050" customFormat="1" ht="29.25" thickBot="1" x14ac:dyDescent="0.3">
      <c r="B4" s="1434"/>
      <c r="C4" s="1435"/>
      <c r="D4" s="1436"/>
      <c r="E4" s="1528"/>
      <c r="F4" s="1529"/>
      <c r="G4" s="1529"/>
      <c r="H4" s="1529"/>
      <c r="I4" s="1529"/>
      <c r="J4" s="1529"/>
      <c r="K4" s="1529"/>
      <c r="L4" s="1529"/>
      <c r="M4" s="1530"/>
      <c r="N4" s="1048"/>
      <c r="O4" s="1049"/>
    </row>
    <row r="5" spans="2:15" s="1051" customFormat="1" ht="28.5" x14ac:dyDescent="0.25">
      <c r="B5" s="1440" t="s">
        <v>899</v>
      </c>
      <c r="C5" s="1444" t="s">
        <v>1433</v>
      </c>
      <c r="D5" s="1444"/>
      <c r="E5" s="1096" t="s">
        <v>183</v>
      </c>
      <c r="F5" s="1557" t="s">
        <v>1450</v>
      </c>
      <c r="G5" s="1450" t="s">
        <v>188</v>
      </c>
      <c r="H5" s="1558" t="s">
        <v>636</v>
      </c>
      <c r="I5" s="1534" t="s">
        <v>1451</v>
      </c>
      <c r="J5" s="1126" t="s">
        <v>1460</v>
      </c>
      <c r="K5" s="1561" t="s">
        <v>628</v>
      </c>
      <c r="L5" s="1561" t="s">
        <v>1461</v>
      </c>
      <c r="M5" s="1535" t="s">
        <v>1462</v>
      </c>
      <c r="N5" s="1049"/>
      <c r="O5" s="1049"/>
    </row>
    <row r="6" spans="2:15" s="1051" customFormat="1" ht="29.25" thickBot="1" x14ac:dyDescent="0.3">
      <c r="B6" s="1441"/>
      <c r="C6" s="1053" t="s">
        <v>905</v>
      </c>
      <c r="D6" s="1053" t="s">
        <v>1435</v>
      </c>
      <c r="E6" s="1096"/>
      <c r="F6" s="1557"/>
      <c r="G6" s="1450"/>
      <c r="H6" s="1559"/>
      <c r="I6" s="1534"/>
      <c r="J6" s="1126"/>
      <c r="K6" s="1562"/>
      <c r="L6" s="1562"/>
      <c r="M6" s="1536"/>
      <c r="N6" s="1049"/>
      <c r="O6" s="1049"/>
    </row>
    <row r="7" spans="2:15" s="1104" customFormat="1" x14ac:dyDescent="0.25">
      <c r="B7" s="1469" t="s">
        <v>800</v>
      </c>
      <c r="C7" s="1544" t="s">
        <v>1453</v>
      </c>
      <c r="D7" s="1097" t="s">
        <v>1195</v>
      </c>
      <c r="E7" s="1098"/>
      <c r="F7" s="1099"/>
      <c r="G7" s="1100"/>
      <c r="H7" s="1101">
        <v>4</v>
      </c>
      <c r="I7" s="1127" t="str">
        <f>T('Qualitative Analysis'!I7)</f>
        <v>election</v>
      </c>
      <c r="J7" s="1128"/>
      <c r="K7" s="1128"/>
      <c r="L7" s="1128"/>
      <c r="M7" s="1103"/>
      <c r="N7" s="1077"/>
      <c r="O7" s="1077"/>
    </row>
    <row r="8" spans="2:15" s="1104" customFormat="1" x14ac:dyDescent="0.25">
      <c r="B8" s="1470"/>
      <c r="C8" s="1545"/>
      <c r="D8" s="1105" t="s">
        <v>1455</v>
      </c>
      <c r="E8" s="1106"/>
      <c r="F8" s="1107"/>
      <c r="G8" s="1108"/>
      <c r="H8" s="1109">
        <v>3</v>
      </c>
      <c r="I8" s="1129" t="str">
        <f>T('Qualitative Analysis'!I8)</f>
        <v>funding challenge</v>
      </c>
      <c r="J8" s="1130"/>
      <c r="K8" s="1130"/>
      <c r="L8" s="1130"/>
      <c r="M8" s="1111"/>
      <c r="N8" s="1077"/>
      <c r="O8" s="1077"/>
    </row>
    <row r="9" spans="2:15" s="1104" customFormat="1" x14ac:dyDescent="0.25">
      <c r="B9" s="1470"/>
      <c r="C9" s="1545"/>
      <c r="D9" s="1105" t="s">
        <v>1198</v>
      </c>
      <c r="E9" s="1106"/>
      <c r="F9" s="1107"/>
      <c r="G9" s="1108"/>
      <c r="H9" s="1109">
        <v>1</v>
      </c>
      <c r="I9" s="1129" t="str">
        <f>T('Qualitative Analysis'!I9)</f>
        <v>lagos</v>
      </c>
      <c r="J9" s="1130"/>
      <c r="K9" s="1130"/>
      <c r="L9" s="1130"/>
      <c r="M9" s="1111"/>
      <c r="N9" s="1077"/>
      <c r="O9" s="1077"/>
    </row>
    <row r="10" spans="2:15" ht="23.25" x14ac:dyDescent="0.25">
      <c r="B10" s="1470"/>
      <c r="C10" s="1478" t="s">
        <v>908</v>
      </c>
      <c r="D10" s="1058" t="s">
        <v>909</v>
      </c>
      <c r="E10" s="1543"/>
      <c r="F10" s="1543"/>
      <c r="G10" s="1083"/>
      <c r="H10" s="1112">
        <f>'Indepth Analysis'!I7</f>
        <v>0.32</v>
      </c>
      <c r="I10" s="1131" t="str">
        <f>T('Qualitative Analysis'!I10)</f>
        <v/>
      </c>
      <c r="J10" s="1059"/>
      <c r="K10" s="1059"/>
      <c r="L10" s="1059"/>
      <c r="M10" s="1114"/>
    </row>
    <row r="11" spans="2:15" ht="23.25" x14ac:dyDescent="0.25">
      <c r="B11" s="1470"/>
      <c r="C11" s="1478"/>
      <c r="D11" s="1058" t="s">
        <v>910</v>
      </c>
      <c r="E11" s="1543"/>
      <c r="F11" s="1543"/>
      <c r="G11" s="1083"/>
      <c r="H11" s="1112">
        <f>'Indepth Analysis'!I8</f>
        <v>0.1</v>
      </c>
      <c r="I11" s="1131" t="str">
        <f>T('Qualitative Analysis'!I11)</f>
        <v/>
      </c>
      <c r="J11" s="1059"/>
      <c r="K11" s="1059"/>
      <c r="L11" s="1059"/>
      <c r="M11" s="1114"/>
    </row>
    <row r="12" spans="2:15" ht="23.25" x14ac:dyDescent="0.25">
      <c r="B12" s="1470"/>
      <c r="C12" s="1478"/>
      <c r="D12" s="1058" t="s">
        <v>795</v>
      </c>
      <c r="E12" s="1543"/>
      <c r="F12" s="1543"/>
      <c r="G12" s="1083"/>
      <c r="H12" s="1112">
        <f>'Indepth Analysis'!I9</f>
        <v>0</v>
      </c>
      <c r="I12" s="1131" t="str">
        <f>T('Qualitative Analysis'!I12)</f>
        <v/>
      </c>
      <c r="J12" s="1059"/>
      <c r="K12" s="1059"/>
      <c r="L12" s="1059"/>
      <c r="M12" s="1114"/>
    </row>
    <row r="13" spans="2:15" x14ac:dyDescent="0.25">
      <c r="B13" s="1470"/>
      <c r="C13" s="1478" t="s">
        <v>911</v>
      </c>
      <c r="D13" s="1478" t="s">
        <v>912</v>
      </c>
      <c r="E13" s="1543"/>
      <c r="F13" s="1115" t="s">
        <v>1436</v>
      </c>
      <c r="G13" s="1537"/>
      <c r="H13" s="1112">
        <f>'Indepth Analysis'!I10</f>
        <v>0.6</v>
      </c>
      <c r="I13" s="1560" t="str">
        <f>T('Qualitative Analysis'!I13:I16)</f>
        <v/>
      </c>
      <c r="J13" s="1494"/>
      <c r="K13" s="1494"/>
      <c r="L13" s="1494"/>
      <c r="M13" s="1547"/>
    </row>
    <row r="14" spans="2:15" x14ac:dyDescent="0.25">
      <c r="B14" s="1470"/>
      <c r="C14" s="1478"/>
      <c r="D14" s="1478"/>
      <c r="E14" s="1543"/>
      <c r="F14" s="1115" t="s">
        <v>1437</v>
      </c>
      <c r="G14" s="1537"/>
      <c r="H14" s="1112">
        <f>'Indepth Analysis'!I11</f>
        <v>0.56000000000000005</v>
      </c>
      <c r="I14" s="1560"/>
      <c r="J14" s="1495"/>
      <c r="K14" s="1495"/>
      <c r="L14" s="1495"/>
      <c r="M14" s="1548"/>
    </row>
    <row r="15" spans="2:15" x14ac:dyDescent="0.25">
      <c r="B15" s="1470"/>
      <c r="C15" s="1478"/>
      <c r="D15" s="1478"/>
      <c r="E15" s="1543"/>
      <c r="F15" s="1115" t="s">
        <v>1438</v>
      </c>
      <c r="G15" s="1537"/>
      <c r="H15" s="1112">
        <f>'Indepth Analysis'!I12</f>
        <v>0.67</v>
      </c>
      <c r="I15" s="1560"/>
      <c r="J15" s="1495"/>
      <c r="K15" s="1495"/>
      <c r="L15" s="1495"/>
      <c r="M15" s="1548"/>
    </row>
    <row r="16" spans="2:15" x14ac:dyDescent="0.25">
      <c r="B16" s="1470"/>
      <c r="C16" s="1478"/>
      <c r="D16" s="1478"/>
      <c r="E16" s="1543"/>
      <c r="F16" s="1115" t="s">
        <v>1439</v>
      </c>
      <c r="G16" s="1537"/>
      <c r="H16" s="1112">
        <f>'Indepth Analysis'!I13</f>
        <v>0.78</v>
      </c>
      <c r="I16" s="1560"/>
      <c r="J16" s="1508"/>
      <c r="K16" s="1508"/>
      <c r="L16" s="1508"/>
      <c r="M16" s="1550"/>
    </row>
    <row r="17" spans="2:15" x14ac:dyDescent="0.25">
      <c r="B17" s="1470"/>
      <c r="C17" s="1478"/>
      <c r="D17" s="1478" t="s">
        <v>797</v>
      </c>
      <c r="E17" s="1543"/>
      <c r="F17" s="1115" t="s">
        <v>1436</v>
      </c>
      <c r="G17" s="1537"/>
      <c r="H17" s="1112">
        <f>'Indepth Analysis'!I14</f>
        <v>0.32</v>
      </c>
      <c r="I17" s="1560" t="str">
        <f>T('Qualitative Analysis'!I17:I20)</f>
        <v/>
      </c>
      <c r="J17" s="1494"/>
      <c r="K17" s="1494"/>
      <c r="L17" s="1494"/>
      <c r="M17" s="1547"/>
    </row>
    <row r="18" spans="2:15" x14ac:dyDescent="0.25">
      <c r="B18" s="1470"/>
      <c r="C18" s="1478"/>
      <c r="D18" s="1478"/>
      <c r="E18" s="1543"/>
      <c r="F18" s="1115" t="s">
        <v>1437</v>
      </c>
      <c r="G18" s="1537"/>
      <c r="H18" s="1112">
        <f>'Indepth Analysis'!I15</f>
        <v>0.31</v>
      </c>
      <c r="I18" s="1560"/>
      <c r="J18" s="1495"/>
      <c r="K18" s="1495"/>
      <c r="L18" s="1495"/>
      <c r="M18" s="1548"/>
    </row>
    <row r="19" spans="2:15" x14ac:dyDescent="0.25">
      <c r="B19" s="1470"/>
      <c r="C19" s="1478"/>
      <c r="D19" s="1478"/>
      <c r="E19" s="1543"/>
      <c r="F19" s="1115" t="s">
        <v>1438</v>
      </c>
      <c r="G19" s="1537"/>
      <c r="H19" s="1112">
        <f>'Indepth Analysis'!I16</f>
        <v>0.12</v>
      </c>
      <c r="I19" s="1560"/>
      <c r="J19" s="1495"/>
      <c r="K19" s="1495"/>
      <c r="L19" s="1495"/>
      <c r="M19" s="1548"/>
    </row>
    <row r="20" spans="2:15" x14ac:dyDescent="0.25">
      <c r="B20" s="1470"/>
      <c r="C20" s="1478"/>
      <c r="D20" s="1478"/>
      <c r="E20" s="1543"/>
      <c r="F20" s="1115" t="s">
        <v>1439</v>
      </c>
      <c r="G20" s="1537"/>
      <c r="H20" s="1112">
        <f>'Indepth Analysis'!I17</f>
        <v>0.12</v>
      </c>
      <c r="I20" s="1560"/>
      <c r="J20" s="1508"/>
      <c r="K20" s="1508"/>
      <c r="L20" s="1508"/>
      <c r="M20" s="1550"/>
    </row>
    <row r="21" spans="2:15" x14ac:dyDescent="0.25">
      <c r="B21" s="1470"/>
      <c r="C21" s="1478"/>
      <c r="D21" s="1478" t="s">
        <v>798</v>
      </c>
      <c r="E21" s="1543"/>
      <c r="F21" s="1115" t="s">
        <v>1436</v>
      </c>
      <c r="G21" s="1537"/>
      <c r="H21" s="1112">
        <f>'Indepth Analysis'!I18</f>
        <v>0.08</v>
      </c>
      <c r="I21" s="1560" t="str">
        <f>T('Qualitative Analysis'!I21:I24)</f>
        <v>no standard</v>
      </c>
      <c r="J21" s="1494"/>
      <c r="K21" s="1494"/>
      <c r="L21" s="1494"/>
      <c r="M21" s="1547"/>
    </row>
    <row r="22" spans="2:15" x14ac:dyDescent="0.25">
      <c r="B22" s="1470"/>
      <c r="C22" s="1478"/>
      <c r="D22" s="1478"/>
      <c r="E22" s="1543"/>
      <c r="F22" s="1115" t="s">
        <v>1437</v>
      </c>
      <c r="G22" s="1537"/>
      <c r="H22" s="1112">
        <f>'Indepth Analysis'!I19</f>
        <v>0.08</v>
      </c>
      <c r="I22" s="1560"/>
      <c r="J22" s="1495"/>
      <c r="K22" s="1495"/>
      <c r="L22" s="1495"/>
      <c r="M22" s="1548"/>
    </row>
    <row r="23" spans="2:15" x14ac:dyDescent="0.25">
      <c r="B23" s="1470"/>
      <c r="C23" s="1478"/>
      <c r="D23" s="1478"/>
      <c r="E23" s="1543"/>
      <c r="F23" s="1115" t="s">
        <v>1438</v>
      </c>
      <c r="G23" s="1537"/>
      <c r="H23" s="1112">
        <f>'Indepth Analysis'!I20</f>
        <v>7.0000000000000007E-2</v>
      </c>
      <c r="I23" s="1560"/>
      <c r="J23" s="1495"/>
      <c r="K23" s="1495"/>
      <c r="L23" s="1495"/>
      <c r="M23" s="1548"/>
    </row>
    <row r="24" spans="2:15" ht="27" thickBot="1" x14ac:dyDescent="0.3">
      <c r="B24" s="1472"/>
      <c r="C24" s="1483"/>
      <c r="D24" s="1483"/>
      <c r="E24" s="1546"/>
      <c r="F24" s="1116" t="s">
        <v>1439</v>
      </c>
      <c r="G24" s="1538"/>
      <c r="H24" s="1117">
        <f>'Indepth Analysis'!I21</f>
        <v>7.0000000000000007E-2</v>
      </c>
      <c r="I24" s="1563"/>
      <c r="J24" s="1496"/>
      <c r="K24" s="1496"/>
      <c r="L24" s="1496"/>
      <c r="M24" s="1549"/>
    </row>
    <row r="25" spans="2:15" ht="27" thickBot="1" x14ac:dyDescent="0.3">
      <c r="B25" s="1064"/>
      <c r="C25" s="1065"/>
      <c r="D25" s="1066"/>
      <c r="E25" s="1067"/>
      <c r="F25" s="1068"/>
      <c r="G25" s="1065"/>
      <c r="H25" s="1118"/>
      <c r="I25" s="1132"/>
      <c r="J25" s="1065"/>
      <c r="K25" s="1065"/>
      <c r="L25" s="1065"/>
    </row>
    <row r="26" spans="2:15" s="1047" customFormat="1" ht="36.75" thickBot="1" x14ac:dyDescent="0.3">
      <c r="B26" s="1554" t="s">
        <v>1459</v>
      </c>
      <c r="C26" s="1555"/>
      <c r="D26" s="1555"/>
      <c r="E26" s="1555"/>
      <c r="F26" s="1555"/>
      <c r="G26" s="1555"/>
      <c r="H26" s="1555"/>
      <c r="I26" s="1555"/>
      <c r="J26" s="1555"/>
      <c r="K26" s="1555"/>
      <c r="L26" s="1555"/>
      <c r="M26" s="1556"/>
      <c r="N26" s="1046"/>
      <c r="O26" s="1046"/>
    </row>
    <row r="27" spans="2:15" s="1050" customFormat="1" ht="32.25" thickBot="1" x14ac:dyDescent="0.3">
      <c r="B27" s="1522" t="s">
        <v>1430</v>
      </c>
      <c r="C27" s="1523"/>
      <c r="D27" s="1524"/>
      <c r="E27" s="1525" t="s">
        <v>1431</v>
      </c>
      <c r="F27" s="1526"/>
      <c r="G27" s="1526"/>
      <c r="H27" s="1526"/>
      <c r="I27" s="1526"/>
      <c r="J27" s="1526"/>
      <c r="K27" s="1526"/>
      <c r="L27" s="1526"/>
      <c r="M27" s="1527"/>
      <c r="N27" s="1048"/>
      <c r="O27" s="1049"/>
    </row>
    <row r="28" spans="2:15" s="1050" customFormat="1" ht="29.25" thickBot="1" x14ac:dyDescent="0.3">
      <c r="B28" s="1434"/>
      <c r="C28" s="1435"/>
      <c r="D28" s="1436"/>
      <c r="E28" s="1528"/>
      <c r="F28" s="1529"/>
      <c r="G28" s="1529"/>
      <c r="H28" s="1529"/>
      <c r="I28" s="1529"/>
      <c r="J28" s="1529"/>
      <c r="K28" s="1529"/>
      <c r="L28" s="1529"/>
      <c r="M28" s="1530"/>
      <c r="N28" s="1048"/>
      <c r="O28" s="1049"/>
    </row>
    <row r="29" spans="2:15" s="1051" customFormat="1" ht="28.5" x14ac:dyDescent="0.25">
      <c r="B29" s="1440" t="s">
        <v>899</v>
      </c>
      <c r="C29" s="1444" t="s">
        <v>1433</v>
      </c>
      <c r="D29" s="1444"/>
      <c r="E29" s="1096" t="s">
        <v>183</v>
      </c>
      <c r="F29" s="1557" t="s">
        <v>1450</v>
      </c>
      <c r="G29" s="1450" t="s">
        <v>188</v>
      </c>
      <c r="H29" s="1558" t="s">
        <v>636</v>
      </c>
      <c r="I29" s="1534" t="s">
        <v>1451</v>
      </c>
      <c r="J29" s="1126" t="s">
        <v>1460</v>
      </c>
      <c r="K29" s="1561" t="s">
        <v>628</v>
      </c>
      <c r="L29" s="1561" t="s">
        <v>1461</v>
      </c>
      <c r="M29" s="1535" t="s">
        <v>1462</v>
      </c>
      <c r="N29" s="1049"/>
      <c r="O29" s="1049"/>
    </row>
    <row r="30" spans="2:15" s="1051" customFormat="1" ht="29.25" thickBot="1" x14ac:dyDescent="0.3">
      <c r="B30" s="1441"/>
      <c r="C30" s="1053" t="s">
        <v>905</v>
      </c>
      <c r="D30" s="1053" t="s">
        <v>1435</v>
      </c>
      <c r="E30" s="1096"/>
      <c r="F30" s="1557"/>
      <c r="G30" s="1450"/>
      <c r="H30" s="1559"/>
      <c r="I30" s="1534"/>
      <c r="J30" s="1126"/>
      <c r="K30" s="1562"/>
      <c r="L30" s="1562"/>
      <c r="M30" s="1536"/>
      <c r="N30" s="1049"/>
      <c r="O30" s="1049"/>
    </row>
    <row r="31" spans="2:15" s="1104" customFormat="1" x14ac:dyDescent="0.25">
      <c r="B31" s="1486" t="s">
        <v>807</v>
      </c>
      <c r="C31" s="1544" t="s">
        <v>1453</v>
      </c>
      <c r="D31" s="1097" t="s">
        <v>1195</v>
      </c>
      <c r="E31" s="1098"/>
      <c r="F31" s="1099"/>
      <c r="G31" s="1100"/>
      <c r="H31" s="1101">
        <v>4</v>
      </c>
      <c r="I31" s="1127" t="str">
        <f>T('Qualitative Analysis'!I31)</f>
        <v/>
      </c>
      <c r="J31" s="1128"/>
      <c r="K31" s="1128"/>
      <c r="L31" s="1128"/>
      <c r="M31" s="1103"/>
      <c r="N31" s="1077"/>
      <c r="O31" s="1077"/>
    </row>
    <row r="32" spans="2:15" s="1104" customFormat="1" x14ac:dyDescent="0.25">
      <c r="B32" s="1487"/>
      <c r="C32" s="1545"/>
      <c r="D32" s="1105" t="s">
        <v>1455</v>
      </c>
      <c r="E32" s="1106"/>
      <c r="F32" s="1107"/>
      <c r="G32" s="1108"/>
      <c r="H32" s="1109">
        <v>3</v>
      </c>
      <c r="I32" s="1129" t="str">
        <f>T('Qualitative Analysis'!I32)</f>
        <v/>
      </c>
      <c r="J32" s="1130"/>
      <c r="K32" s="1130"/>
      <c r="L32" s="1130"/>
      <c r="M32" s="1111"/>
      <c r="N32" s="1077"/>
      <c r="O32" s="1077"/>
    </row>
    <row r="33" spans="2:15" s="1104" customFormat="1" x14ac:dyDescent="0.25">
      <c r="B33" s="1487"/>
      <c r="C33" s="1545"/>
      <c r="D33" s="1105" t="s">
        <v>1198</v>
      </c>
      <c r="E33" s="1106"/>
      <c r="F33" s="1107"/>
      <c r="G33" s="1108"/>
      <c r="H33" s="1109">
        <v>1</v>
      </c>
      <c r="I33" s="1129" t="str">
        <f>T('Qualitative Analysis'!I33)</f>
        <v/>
      </c>
      <c r="J33" s="1130"/>
      <c r="K33" s="1130"/>
      <c r="L33" s="1130"/>
      <c r="M33" s="1111"/>
      <c r="N33" s="1077"/>
      <c r="O33" s="1077"/>
    </row>
    <row r="34" spans="2:15" ht="23.25" x14ac:dyDescent="0.25">
      <c r="B34" s="1487"/>
      <c r="C34" s="1478" t="s">
        <v>908</v>
      </c>
      <c r="D34" s="1058" t="s">
        <v>909</v>
      </c>
      <c r="E34" s="1543"/>
      <c r="F34" s="1543"/>
      <c r="G34" s="1083"/>
      <c r="H34" s="1112">
        <f>'Indepth Analysis'!I28</f>
        <v>0</v>
      </c>
      <c r="I34" s="1129" t="str">
        <f>T('Qualitative Analysis'!I34)</f>
        <v/>
      </c>
      <c r="J34" s="1059"/>
      <c r="K34" s="1059"/>
      <c r="L34" s="1059"/>
      <c r="M34" s="1114"/>
    </row>
    <row r="35" spans="2:15" ht="23.25" x14ac:dyDescent="0.25">
      <c r="B35" s="1487"/>
      <c r="C35" s="1478"/>
      <c r="D35" s="1058" t="s">
        <v>910</v>
      </c>
      <c r="E35" s="1543"/>
      <c r="F35" s="1543"/>
      <c r="G35" s="1083"/>
      <c r="H35" s="1112">
        <f>'Indepth Analysis'!I29</f>
        <v>0</v>
      </c>
      <c r="I35" s="1129" t="str">
        <f>T('Qualitative Analysis'!I35)</f>
        <v/>
      </c>
      <c r="J35" s="1059"/>
      <c r="K35" s="1059"/>
      <c r="L35" s="1059"/>
      <c r="M35" s="1114"/>
    </row>
    <row r="36" spans="2:15" ht="23.25" x14ac:dyDescent="0.25">
      <c r="B36" s="1487"/>
      <c r="C36" s="1478"/>
      <c r="D36" s="1058" t="s">
        <v>795</v>
      </c>
      <c r="E36" s="1543"/>
      <c r="F36" s="1543"/>
      <c r="G36" s="1083"/>
      <c r="H36" s="1112">
        <f>'Indepth Analysis'!I30</f>
        <v>0</v>
      </c>
      <c r="I36" s="1129" t="str">
        <f>T('Qualitative Analysis'!I36)</f>
        <v>yyy</v>
      </c>
      <c r="J36" s="1059"/>
      <c r="K36" s="1059"/>
      <c r="L36" s="1059"/>
      <c r="M36" s="1114"/>
    </row>
    <row r="37" spans="2:15" x14ac:dyDescent="0.25">
      <c r="B37" s="1487"/>
      <c r="C37" s="1478" t="s">
        <v>911</v>
      </c>
      <c r="D37" s="1478" t="s">
        <v>912</v>
      </c>
      <c r="E37" s="1543"/>
      <c r="F37" s="1115" t="s">
        <v>1436</v>
      </c>
      <c r="G37" s="1537"/>
      <c r="H37" s="1112">
        <f>'Indepth Analysis'!I31</f>
        <v>0</v>
      </c>
      <c r="I37" s="1560" t="str">
        <f>T('Qualitative Analysis'!I37:I40)</f>
        <v/>
      </c>
      <c r="J37" s="1494"/>
      <c r="K37" s="1494"/>
      <c r="L37" s="1494"/>
      <c r="M37" s="1547"/>
    </row>
    <row r="38" spans="2:15" x14ac:dyDescent="0.25">
      <c r="B38" s="1487"/>
      <c r="C38" s="1478"/>
      <c r="D38" s="1478"/>
      <c r="E38" s="1543"/>
      <c r="F38" s="1115" t="s">
        <v>1437</v>
      </c>
      <c r="G38" s="1537"/>
      <c r="H38" s="1112">
        <f>'Indepth Analysis'!I32</f>
        <v>0</v>
      </c>
      <c r="I38" s="1560"/>
      <c r="J38" s="1495"/>
      <c r="K38" s="1495"/>
      <c r="L38" s="1495"/>
      <c r="M38" s="1548"/>
    </row>
    <row r="39" spans="2:15" x14ac:dyDescent="0.25">
      <c r="B39" s="1487"/>
      <c r="C39" s="1478"/>
      <c r="D39" s="1478"/>
      <c r="E39" s="1543"/>
      <c r="F39" s="1115" t="s">
        <v>1438</v>
      </c>
      <c r="G39" s="1537"/>
      <c r="H39" s="1112">
        <f>'Indepth Analysis'!I33</f>
        <v>0</v>
      </c>
      <c r="I39" s="1560"/>
      <c r="J39" s="1495"/>
      <c r="K39" s="1495"/>
      <c r="L39" s="1495"/>
      <c r="M39" s="1548"/>
    </row>
    <row r="40" spans="2:15" x14ac:dyDescent="0.25">
      <c r="B40" s="1487"/>
      <c r="C40" s="1478"/>
      <c r="D40" s="1478"/>
      <c r="E40" s="1543"/>
      <c r="F40" s="1115" t="s">
        <v>1439</v>
      </c>
      <c r="G40" s="1537"/>
      <c r="H40" s="1112">
        <f>'Indepth Analysis'!I34</f>
        <v>0</v>
      </c>
      <c r="I40" s="1560"/>
      <c r="J40" s="1508"/>
      <c r="K40" s="1508"/>
      <c r="L40" s="1508"/>
      <c r="M40" s="1550"/>
    </row>
    <row r="41" spans="2:15" x14ac:dyDescent="0.25">
      <c r="B41" s="1487"/>
      <c r="C41" s="1478"/>
      <c r="D41" s="1478" t="s">
        <v>797</v>
      </c>
      <c r="E41" s="1543"/>
      <c r="F41" s="1115" t="s">
        <v>1436</v>
      </c>
      <c r="G41" s="1537"/>
      <c r="H41" s="1112">
        <f>'Indepth Analysis'!I35</f>
        <v>0</v>
      </c>
      <c r="I41" s="1560" t="str">
        <f>T('Qualitative Analysis'!I41:I44)</f>
        <v>kkk</v>
      </c>
      <c r="J41" s="1494"/>
      <c r="K41" s="1494"/>
      <c r="L41" s="1494"/>
      <c r="M41" s="1547"/>
    </row>
    <row r="42" spans="2:15" x14ac:dyDescent="0.25">
      <c r="B42" s="1487"/>
      <c r="C42" s="1478"/>
      <c r="D42" s="1478"/>
      <c r="E42" s="1543"/>
      <c r="F42" s="1115" t="s">
        <v>1437</v>
      </c>
      <c r="G42" s="1537"/>
      <c r="H42" s="1112">
        <f>'Indepth Analysis'!I36</f>
        <v>0</v>
      </c>
      <c r="I42" s="1560"/>
      <c r="J42" s="1495"/>
      <c r="K42" s="1495"/>
      <c r="L42" s="1495"/>
      <c r="M42" s="1548"/>
    </row>
    <row r="43" spans="2:15" x14ac:dyDescent="0.25">
      <c r="B43" s="1487"/>
      <c r="C43" s="1478"/>
      <c r="D43" s="1478"/>
      <c r="E43" s="1543"/>
      <c r="F43" s="1115" t="s">
        <v>1438</v>
      </c>
      <c r="G43" s="1537"/>
      <c r="H43" s="1112">
        <f>'Indepth Analysis'!I37</f>
        <v>0</v>
      </c>
      <c r="I43" s="1560"/>
      <c r="J43" s="1495"/>
      <c r="K43" s="1495"/>
      <c r="L43" s="1495"/>
      <c r="M43" s="1548"/>
    </row>
    <row r="44" spans="2:15" x14ac:dyDescent="0.25">
      <c r="B44" s="1487"/>
      <c r="C44" s="1478"/>
      <c r="D44" s="1478"/>
      <c r="E44" s="1543"/>
      <c r="F44" s="1115" t="s">
        <v>1439</v>
      </c>
      <c r="G44" s="1537"/>
      <c r="H44" s="1112">
        <f>'Indepth Analysis'!I38</f>
        <v>0</v>
      </c>
      <c r="I44" s="1560"/>
      <c r="J44" s="1508"/>
      <c r="K44" s="1508"/>
      <c r="L44" s="1508"/>
      <c r="M44" s="1550"/>
    </row>
    <row r="45" spans="2:15" x14ac:dyDescent="0.25">
      <c r="B45" s="1487"/>
      <c r="C45" s="1478"/>
      <c r="D45" s="1478" t="s">
        <v>798</v>
      </c>
      <c r="E45" s="1543"/>
      <c r="F45" s="1115" t="s">
        <v>1436</v>
      </c>
      <c r="G45" s="1537"/>
      <c r="H45" s="1112">
        <f>'Indepth Analysis'!I39</f>
        <v>0</v>
      </c>
      <c r="I45" s="1560" t="str">
        <f>T('Qualitative Analysis'!I45:I48)</f>
        <v/>
      </c>
      <c r="J45" s="1494"/>
      <c r="K45" s="1494"/>
      <c r="L45" s="1494"/>
      <c r="M45" s="1547"/>
    </row>
    <row r="46" spans="2:15" x14ac:dyDescent="0.25">
      <c r="B46" s="1487"/>
      <c r="C46" s="1478"/>
      <c r="D46" s="1478"/>
      <c r="E46" s="1543"/>
      <c r="F46" s="1115" t="s">
        <v>1437</v>
      </c>
      <c r="G46" s="1537"/>
      <c r="H46" s="1112">
        <f>'Indepth Analysis'!I40</f>
        <v>0</v>
      </c>
      <c r="I46" s="1560"/>
      <c r="J46" s="1495"/>
      <c r="K46" s="1495"/>
      <c r="L46" s="1495"/>
      <c r="M46" s="1548"/>
    </row>
    <row r="47" spans="2:15" x14ac:dyDescent="0.25">
      <c r="B47" s="1487"/>
      <c r="C47" s="1478"/>
      <c r="D47" s="1478"/>
      <c r="E47" s="1543"/>
      <c r="F47" s="1115" t="s">
        <v>1438</v>
      </c>
      <c r="G47" s="1537"/>
      <c r="H47" s="1112">
        <f>'Indepth Analysis'!I41</f>
        <v>0</v>
      </c>
      <c r="I47" s="1560"/>
      <c r="J47" s="1495"/>
      <c r="K47" s="1495"/>
      <c r="L47" s="1495"/>
      <c r="M47" s="1548"/>
    </row>
    <row r="48" spans="2:15" ht="27" thickBot="1" x14ac:dyDescent="0.3">
      <c r="B48" s="1489"/>
      <c r="C48" s="1483"/>
      <c r="D48" s="1483"/>
      <c r="E48" s="1546"/>
      <c r="F48" s="1116" t="s">
        <v>1439</v>
      </c>
      <c r="G48" s="1538"/>
      <c r="H48" s="1117">
        <f>'Indepth Analysis'!I42</f>
        <v>0</v>
      </c>
      <c r="I48" s="1563"/>
      <c r="J48" s="1496"/>
      <c r="K48" s="1496"/>
      <c r="L48" s="1496"/>
      <c r="M48" s="1549"/>
    </row>
    <row r="49" spans="2:15" ht="27" thickBot="1" x14ac:dyDescent="0.3">
      <c r="B49" s="1064"/>
      <c r="C49" s="1065"/>
      <c r="D49" s="1066"/>
      <c r="E49" s="1067"/>
      <c r="F49" s="1068"/>
      <c r="G49" s="1065"/>
      <c r="H49" s="1118"/>
      <c r="I49" s="1132"/>
      <c r="J49" s="1065"/>
      <c r="K49" s="1065"/>
      <c r="L49" s="1065"/>
    </row>
    <row r="50" spans="2:15" s="1047" customFormat="1" ht="36.75" thickBot="1" x14ac:dyDescent="0.3">
      <c r="B50" s="1554" t="s">
        <v>1459</v>
      </c>
      <c r="C50" s="1555"/>
      <c r="D50" s="1555"/>
      <c r="E50" s="1555"/>
      <c r="F50" s="1555"/>
      <c r="G50" s="1555"/>
      <c r="H50" s="1555"/>
      <c r="I50" s="1555"/>
      <c r="J50" s="1555"/>
      <c r="K50" s="1555"/>
      <c r="L50" s="1555"/>
      <c r="M50" s="1556"/>
      <c r="N50" s="1046"/>
      <c r="O50" s="1046"/>
    </row>
    <row r="51" spans="2:15" s="1050" customFormat="1" ht="32.25" thickBot="1" x14ac:dyDescent="0.3">
      <c r="B51" s="1522" t="s">
        <v>1430</v>
      </c>
      <c r="C51" s="1523"/>
      <c r="D51" s="1524"/>
      <c r="E51" s="1525" t="s">
        <v>1431</v>
      </c>
      <c r="F51" s="1526"/>
      <c r="G51" s="1526"/>
      <c r="H51" s="1526"/>
      <c r="I51" s="1526"/>
      <c r="J51" s="1526"/>
      <c r="K51" s="1526"/>
      <c r="L51" s="1526"/>
      <c r="M51" s="1527"/>
      <c r="N51" s="1048"/>
      <c r="O51" s="1049"/>
    </row>
    <row r="52" spans="2:15" s="1050" customFormat="1" ht="29.25" thickBot="1" x14ac:dyDescent="0.3">
      <c r="B52" s="1434"/>
      <c r="C52" s="1435"/>
      <c r="D52" s="1436"/>
      <c r="E52" s="1528"/>
      <c r="F52" s="1529"/>
      <c r="G52" s="1529"/>
      <c r="H52" s="1529"/>
      <c r="I52" s="1529"/>
      <c r="J52" s="1529"/>
      <c r="K52" s="1529"/>
      <c r="L52" s="1529"/>
      <c r="M52" s="1530"/>
      <c r="N52" s="1048"/>
      <c r="O52" s="1049"/>
    </row>
    <row r="53" spans="2:15" s="1051" customFormat="1" ht="28.5" x14ac:dyDescent="0.25">
      <c r="B53" s="1440" t="s">
        <v>899</v>
      </c>
      <c r="C53" s="1444" t="s">
        <v>1433</v>
      </c>
      <c r="D53" s="1444"/>
      <c r="E53" s="1096" t="s">
        <v>183</v>
      </c>
      <c r="F53" s="1557" t="s">
        <v>1450</v>
      </c>
      <c r="G53" s="1450" t="s">
        <v>188</v>
      </c>
      <c r="H53" s="1558" t="s">
        <v>636</v>
      </c>
      <c r="I53" s="1534" t="s">
        <v>1451</v>
      </c>
      <c r="J53" s="1126" t="s">
        <v>1460</v>
      </c>
      <c r="K53" s="1561" t="s">
        <v>628</v>
      </c>
      <c r="L53" s="1561" t="s">
        <v>1461</v>
      </c>
      <c r="M53" s="1535" t="s">
        <v>1462</v>
      </c>
      <c r="N53" s="1049"/>
      <c r="O53" s="1049"/>
    </row>
    <row r="54" spans="2:15" s="1051" customFormat="1" ht="29.25" thickBot="1" x14ac:dyDescent="0.3">
      <c r="B54" s="1441"/>
      <c r="C54" s="1053" t="s">
        <v>905</v>
      </c>
      <c r="D54" s="1053" t="s">
        <v>1435</v>
      </c>
      <c r="E54" s="1096"/>
      <c r="F54" s="1557"/>
      <c r="G54" s="1450"/>
      <c r="H54" s="1559"/>
      <c r="I54" s="1534"/>
      <c r="J54" s="1126"/>
      <c r="K54" s="1562"/>
      <c r="L54" s="1562"/>
      <c r="M54" s="1536"/>
      <c r="N54" s="1049"/>
      <c r="O54" s="1049"/>
    </row>
    <row r="55" spans="2:15" s="1104" customFormat="1" x14ac:dyDescent="0.25">
      <c r="B55" s="1486" t="s">
        <v>1440</v>
      </c>
      <c r="C55" s="1544" t="s">
        <v>1453</v>
      </c>
      <c r="D55" s="1097" t="s">
        <v>1195</v>
      </c>
      <c r="E55" s="1098"/>
      <c r="F55" s="1099"/>
      <c r="G55" s="1100"/>
      <c r="H55" s="1101">
        <v>4</v>
      </c>
      <c r="I55" s="1127" t="str">
        <f>T('Qualitative Analysis'!I55)</f>
        <v/>
      </c>
      <c r="J55" s="1128"/>
      <c r="K55" s="1128"/>
      <c r="L55" s="1128"/>
      <c r="M55" s="1103"/>
      <c r="N55" s="1077"/>
      <c r="O55" s="1077"/>
    </row>
    <row r="56" spans="2:15" s="1104" customFormat="1" x14ac:dyDescent="0.25">
      <c r="B56" s="1487"/>
      <c r="C56" s="1545"/>
      <c r="D56" s="1105" t="s">
        <v>1455</v>
      </c>
      <c r="E56" s="1106"/>
      <c r="F56" s="1107"/>
      <c r="G56" s="1108"/>
      <c r="H56" s="1109">
        <v>3</v>
      </c>
      <c r="I56" s="1129" t="str">
        <f>T('Qualitative Analysis'!I56)</f>
        <v/>
      </c>
      <c r="J56" s="1130"/>
      <c r="K56" s="1130"/>
      <c r="L56" s="1130"/>
      <c r="M56" s="1111"/>
      <c r="N56" s="1077"/>
      <c r="O56" s="1077"/>
    </row>
    <row r="57" spans="2:15" s="1104" customFormat="1" x14ac:dyDescent="0.25">
      <c r="B57" s="1487"/>
      <c r="C57" s="1545"/>
      <c r="D57" s="1105" t="s">
        <v>1198</v>
      </c>
      <c r="E57" s="1106"/>
      <c r="F57" s="1107"/>
      <c r="G57" s="1108"/>
      <c r="H57" s="1109">
        <v>1</v>
      </c>
      <c r="I57" s="1129" t="str">
        <f>T('Qualitative Analysis'!I57)</f>
        <v/>
      </c>
      <c r="J57" s="1130"/>
      <c r="K57" s="1130"/>
      <c r="L57" s="1130"/>
      <c r="M57" s="1111"/>
      <c r="N57" s="1077"/>
      <c r="O57" s="1077"/>
    </row>
    <row r="58" spans="2:15" ht="23.25" x14ac:dyDescent="0.25">
      <c r="B58" s="1487"/>
      <c r="C58" s="1478" t="s">
        <v>908</v>
      </c>
      <c r="D58" s="1058" t="s">
        <v>909</v>
      </c>
      <c r="E58" s="1543"/>
      <c r="F58" s="1543"/>
      <c r="G58" s="1083"/>
      <c r="H58" s="1112">
        <f>'Indepth Analysis'!I49</f>
        <v>0</v>
      </c>
      <c r="I58" s="1129" t="str">
        <f>T('Qualitative Analysis'!I58)</f>
        <v/>
      </c>
      <c r="J58" s="1059"/>
      <c r="K58" s="1059"/>
      <c r="L58" s="1059"/>
      <c r="M58" s="1114"/>
    </row>
    <row r="59" spans="2:15" ht="23.25" x14ac:dyDescent="0.25">
      <c r="B59" s="1487"/>
      <c r="C59" s="1478"/>
      <c r="D59" s="1058" t="s">
        <v>910</v>
      </c>
      <c r="E59" s="1543"/>
      <c r="F59" s="1543"/>
      <c r="G59" s="1083"/>
      <c r="H59" s="1112">
        <f>'Indepth Analysis'!I50</f>
        <v>0</v>
      </c>
      <c r="I59" s="1129" t="str">
        <f>T('Qualitative Analysis'!I59)</f>
        <v/>
      </c>
      <c r="J59" s="1059"/>
      <c r="K59" s="1059"/>
      <c r="L59" s="1059"/>
      <c r="M59" s="1114"/>
    </row>
    <row r="60" spans="2:15" ht="23.25" x14ac:dyDescent="0.25">
      <c r="B60" s="1487"/>
      <c r="C60" s="1478"/>
      <c r="D60" s="1058" t="s">
        <v>795</v>
      </c>
      <c r="E60" s="1543"/>
      <c r="F60" s="1543"/>
      <c r="G60" s="1083"/>
      <c r="H60" s="1112">
        <f>'Indepth Analysis'!I51</f>
        <v>0</v>
      </c>
      <c r="I60" s="1129" t="str">
        <f>T('Qualitative Analysis'!I60)</f>
        <v/>
      </c>
      <c r="J60" s="1059"/>
      <c r="K60" s="1059"/>
      <c r="L60" s="1059"/>
      <c r="M60" s="1114"/>
    </row>
    <row r="61" spans="2:15" x14ac:dyDescent="0.25">
      <c r="B61" s="1487"/>
      <c r="C61" s="1478" t="s">
        <v>911</v>
      </c>
      <c r="D61" s="1478" t="s">
        <v>912</v>
      </c>
      <c r="E61" s="1543"/>
      <c r="F61" s="1115" t="s">
        <v>1441</v>
      </c>
      <c r="G61" s="1537"/>
      <c r="H61" s="1112">
        <f>'Indepth Analysis'!I52</f>
        <v>0</v>
      </c>
      <c r="I61" s="1560" t="str">
        <f>T('Qualitative Analysis'!I61:I62)</f>
        <v/>
      </c>
      <c r="J61" s="1494"/>
      <c r="K61" s="1494"/>
      <c r="L61" s="1494"/>
      <c r="M61" s="1547"/>
    </row>
    <row r="62" spans="2:15" x14ac:dyDescent="0.25">
      <c r="B62" s="1487"/>
      <c r="C62" s="1478"/>
      <c r="D62" s="1478"/>
      <c r="E62" s="1543"/>
      <c r="F62" s="1115" t="s">
        <v>1442</v>
      </c>
      <c r="G62" s="1537"/>
      <c r="H62" s="1112">
        <f>'Indepth Analysis'!I53</f>
        <v>0</v>
      </c>
      <c r="I62" s="1560"/>
      <c r="J62" s="1508"/>
      <c r="K62" s="1508"/>
      <c r="L62" s="1508"/>
      <c r="M62" s="1550"/>
    </row>
    <row r="63" spans="2:15" x14ac:dyDescent="0.25">
      <c r="B63" s="1487"/>
      <c r="C63" s="1478"/>
      <c r="D63" s="1478" t="s">
        <v>797</v>
      </c>
      <c r="E63" s="1543"/>
      <c r="F63" s="1115" t="s">
        <v>1441</v>
      </c>
      <c r="G63" s="1537"/>
      <c r="H63" s="1112">
        <f>'Indepth Analysis'!I54</f>
        <v>0</v>
      </c>
      <c r="I63" s="1560" t="str">
        <f>T('Qualitative Analysis'!I63:I64)</f>
        <v/>
      </c>
      <c r="J63" s="1494"/>
      <c r="K63" s="1494"/>
      <c r="L63" s="1494"/>
      <c r="M63" s="1547"/>
    </row>
    <row r="64" spans="2:15" x14ac:dyDescent="0.25">
      <c r="B64" s="1487"/>
      <c r="C64" s="1478"/>
      <c r="D64" s="1478"/>
      <c r="E64" s="1543"/>
      <c r="F64" s="1115" t="s">
        <v>1442</v>
      </c>
      <c r="G64" s="1537"/>
      <c r="H64" s="1112">
        <f>'Indepth Analysis'!I55</f>
        <v>0</v>
      </c>
      <c r="I64" s="1560"/>
      <c r="J64" s="1508"/>
      <c r="K64" s="1508"/>
      <c r="L64" s="1508"/>
      <c r="M64" s="1550"/>
    </row>
    <row r="65" spans="2:15" x14ac:dyDescent="0.25">
      <c r="B65" s="1487"/>
      <c r="C65" s="1478"/>
      <c r="D65" s="1478" t="s">
        <v>798</v>
      </c>
      <c r="E65" s="1543"/>
      <c r="F65" s="1115" t="s">
        <v>1441</v>
      </c>
      <c r="G65" s="1537"/>
      <c r="H65" s="1112">
        <f>'Indepth Analysis'!I56</f>
        <v>0</v>
      </c>
      <c r="I65" s="1560" t="str">
        <f>T('Qualitative Analysis'!I65:I66)</f>
        <v/>
      </c>
      <c r="J65" s="1494"/>
      <c r="K65" s="1494"/>
      <c r="L65" s="1494"/>
      <c r="M65" s="1547"/>
    </row>
    <row r="66" spans="2:15" ht="27" thickBot="1" x14ac:dyDescent="0.3">
      <c r="B66" s="1489"/>
      <c r="C66" s="1483"/>
      <c r="D66" s="1483"/>
      <c r="E66" s="1546"/>
      <c r="F66" s="1116" t="s">
        <v>1442</v>
      </c>
      <c r="G66" s="1538"/>
      <c r="H66" s="1117">
        <f>'Indepth Analysis'!I57</f>
        <v>0</v>
      </c>
      <c r="I66" s="1563"/>
      <c r="J66" s="1496"/>
      <c r="K66" s="1496"/>
      <c r="L66" s="1496"/>
      <c r="M66" s="1549"/>
    </row>
    <row r="67" spans="2:15" s="1065" customFormat="1" ht="27" thickBot="1" x14ac:dyDescent="0.3">
      <c r="B67" s="1064"/>
      <c r="D67" s="1066"/>
      <c r="E67" s="1067"/>
      <c r="F67" s="1068"/>
      <c r="H67" s="1118"/>
      <c r="I67" s="1132"/>
      <c r="M67" s="1045"/>
      <c r="N67" s="1045"/>
      <c r="O67" s="1045"/>
    </row>
    <row r="68" spans="2:15" s="1047" customFormat="1" ht="36.75" thickBot="1" x14ac:dyDescent="0.3">
      <c r="B68" s="1554" t="s">
        <v>1459</v>
      </c>
      <c r="C68" s="1555"/>
      <c r="D68" s="1555"/>
      <c r="E68" s="1555"/>
      <c r="F68" s="1555"/>
      <c r="G68" s="1555"/>
      <c r="H68" s="1555"/>
      <c r="I68" s="1555"/>
      <c r="J68" s="1555"/>
      <c r="K68" s="1555"/>
      <c r="L68" s="1555"/>
      <c r="M68" s="1556"/>
      <c r="N68" s="1046"/>
      <c r="O68" s="1046"/>
    </row>
    <row r="69" spans="2:15" s="1050" customFormat="1" ht="32.25" thickBot="1" x14ac:dyDescent="0.3">
      <c r="B69" s="1522" t="s">
        <v>1430</v>
      </c>
      <c r="C69" s="1523"/>
      <c r="D69" s="1524"/>
      <c r="E69" s="1525" t="s">
        <v>1431</v>
      </c>
      <c r="F69" s="1526"/>
      <c r="G69" s="1526"/>
      <c r="H69" s="1526"/>
      <c r="I69" s="1526"/>
      <c r="J69" s="1526"/>
      <c r="K69" s="1526"/>
      <c r="L69" s="1526"/>
      <c r="M69" s="1527"/>
      <c r="N69" s="1048"/>
      <c r="O69" s="1049"/>
    </row>
    <row r="70" spans="2:15" s="1050" customFormat="1" ht="29.25" thickBot="1" x14ac:dyDescent="0.3">
      <c r="B70" s="1434"/>
      <c r="C70" s="1435"/>
      <c r="D70" s="1436"/>
      <c r="E70" s="1528"/>
      <c r="F70" s="1529"/>
      <c r="G70" s="1529"/>
      <c r="H70" s="1529"/>
      <c r="I70" s="1529"/>
      <c r="J70" s="1529"/>
      <c r="K70" s="1529"/>
      <c r="L70" s="1529"/>
      <c r="M70" s="1530"/>
      <c r="N70" s="1048"/>
      <c r="O70" s="1049"/>
    </row>
    <row r="71" spans="2:15" s="1051" customFormat="1" ht="28.5" x14ac:dyDescent="0.25">
      <c r="B71" s="1440" t="s">
        <v>899</v>
      </c>
      <c r="C71" s="1444" t="s">
        <v>1433</v>
      </c>
      <c r="D71" s="1444"/>
      <c r="E71" s="1096" t="s">
        <v>183</v>
      </c>
      <c r="F71" s="1557" t="s">
        <v>1450</v>
      </c>
      <c r="G71" s="1450" t="s">
        <v>188</v>
      </c>
      <c r="H71" s="1558" t="s">
        <v>636</v>
      </c>
      <c r="I71" s="1534" t="s">
        <v>1451</v>
      </c>
      <c r="J71" s="1126" t="s">
        <v>1460</v>
      </c>
      <c r="K71" s="1561" t="s">
        <v>628</v>
      </c>
      <c r="L71" s="1561" t="s">
        <v>1461</v>
      </c>
      <c r="M71" s="1535" t="s">
        <v>1462</v>
      </c>
      <c r="N71" s="1049"/>
      <c r="O71" s="1049"/>
    </row>
    <row r="72" spans="2:15" s="1051" customFormat="1" ht="29.25" thickBot="1" x14ac:dyDescent="0.3">
      <c r="B72" s="1441"/>
      <c r="C72" s="1053" t="s">
        <v>905</v>
      </c>
      <c r="D72" s="1053" t="s">
        <v>1435</v>
      </c>
      <c r="E72" s="1096"/>
      <c r="F72" s="1557"/>
      <c r="G72" s="1450"/>
      <c r="H72" s="1559"/>
      <c r="I72" s="1534"/>
      <c r="J72" s="1126"/>
      <c r="K72" s="1562"/>
      <c r="L72" s="1562"/>
      <c r="M72" s="1536"/>
      <c r="N72" s="1049"/>
      <c r="O72" s="1049"/>
    </row>
    <row r="73" spans="2:15" s="1104" customFormat="1" x14ac:dyDescent="0.25">
      <c r="B73" s="1486" t="s">
        <v>1443</v>
      </c>
      <c r="C73" s="1544" t="s">
        <v>1453</v>
      </c>
      <c r="D73" s="1097" t="s">
        <v>1195</v>
      </c>
      <c r="E73" s="1098"/>
      <c r="F73" s="1099"/>
      <c r="G73" s="1100"/>
      <c r="H73" s="1101">
        <v>4</v>
      </c>
      <c r="I73" s="1127" t="str">
        <f>T('Qualitative Analysis'!I73)</f>
        <v/>
      </c>
      <c r="J73" s="1128"/>
      <c r="K73" s="1128"/>
      <c r="L73" s="1128"/>
      <c r="M73" s="1103"/>
      <c r="N73" s="1077"/>
      <c r="O73" s="1077"/>
    </row>
    <row r="74" spans="2:15" s="1104" customFormat="1" x14ac:dyDescent="0.25">
      <c r="B74" s="1487"/>
      <c r="C74" s="1545"/>
      <c r="D74" s="1105" t="s">
        <v>1455</v>
      </c>
      <c r="E74" s="1106"/>
      <c r="F74" s="1107"/>
      <c r="G74" s="1108"/>
      <c r="H74" s="1109">
        <v>3</v>
      </c>
      <c r="I74" s="1129" t="str">
        <f>T('Qualitative Analysis'!I74)</f>
        <v/>
      </c>
      <c r="J74" s="1130"/>
      <c r="K74" s="1130"/>
      <c r="L74" s="1130"/>
      <c r="M74" s="1111"/>
      <c r="N74" s="1077"/>
      <c r="O74" s="1077"/>
    </row>
    <row r="75" spans="2:15" s="1104" customFormat="1" x14ac:dyDescent="0.25">
      <c r="B75" s="1487"/>
      <c r="C75" s="1545"/>
      <c r="D75" s="1105" t="s">
        <v>1198</v>
      </c>
      <c r="E75" s="1106"/>
      <c r="F75" s="1107"/>
      <c r="G75" s="1108"/>
      <c r="H75" s="1109">
        <v>1</v>
      </c>
      <c r="I75" s="1129" t="str">
        <f>T('Qualitative Analysis'!I75)</f>
        <v/>
      </c>
      <c r="J75" s="1130"/>
      <c r="K75" s="1130"/>
      <c r="L75" s="1130"/>
      <c r="M75" s="1111"/>
      <c r="N75" s="1077"/>
      <c r="O75" s="1077"/>
    </row>
    <row r="76" spans="2:15" ht="23.25" x14ac:dyDescent="0.25">
      <c r="B76" s="1487"/>
      <c r="C76" s="1478" t="s">
        <v>908</v>
      </c>
      <c r="D76" s="1058" t="s">
        <v>909</v>
      </c>
      <c r="E76" s="1543"/>
      <c r="F76" s="1543"/>
      <c r="G76" s="1083"/>
      <c r="H76" s="1112">
        <f>'Indepth Analysis'!I64</f>
        <v>0</v>
      </c>
      <c r="I76" s="1129" t="str">
        <f>T('Qualitative Analysis'!I76)</f>
        <v/>
      </c>
      <c r="J76" s="1059"/>
      <c r="K76" s="1059"/>
      <c r="L76" s="1059"/>
      <c r="M76" s="1114"/>
    </row>
    <row r="77" spans="2:15" ht="23.25" x14ac:dyDescent="0.25">
      <c r="B77" s="1487"/>
      <c r="C77" s="1478"/>
      <c r="D77" s="1058" t="s">
        <v>910</v>
      </c>
      <c r="E77" s="1543"/>
      <c r="F77" s="1543"/>
      <c r="G77" s="1083"/>
      <c r="H77" s="1112">
        <f>'Indepth Analysis'!I65</f>
        <v>0</v>
      </c>
      <c r="I77" s="1129" t="str">
        <f>T('Qualitative Analysis'!I77)</f>
        <v/>
      </c>
      <c r="J77" s="1059"/>
      <c r="K77" s="1059"/>
      <c r="L77" s="1059"/>
      <c r="M77" s="1114"/>
    </row>
    <row r="78" spans="2:15" ht="23.25" x14ac:dyDescent="0.25">
      <c r="B78" s="1487"/>
      <c r="C78" s="1478"/>
      <c r="D78" s="1058" t="s">
        <v>795</v>
      </c>
      <c r="E78" s="1543"/>
      <c r="F78" s="1543"/>
      <c r="G78" s="1083"/>
      <c r="H78" s="1112">
        <f>'Indepth Analysis'!I66</f>
        <v>0</v>
      </c>
      <c r="I78" s="1129" t="str">
        <f>T('Qualitative Analysis'!I78)</f>
        <v/>
      </c>
      <c r="J78" s="1059"/>
      <c r="K78" s="1059"/>
      <c r="L78" s="1059"/>
      <c r="M78" s="1114"/>
    </row>
    <row r="79" spans="2:15" x14ac:dyDescent="0.25">
      <c r="B79" s="1487"/>
      <c r="C79" s="1478" t="s">
        <v>911</v>
      </c>
      <c r="D79" s="1478" t="s">
        <v>912</v>
      </c>
      <c r="E79" s="1543"/>
      <c r="F79" s="1115" t="s">
        <v>1441</v>
      </c>
      <c r="G79" s="1537"/>
      <c r="H79" s="1112">
        <f>'Indepth Analysis'!I67</f>
        <v>0</v>
      </c>
      <c r="I79" s="1560" t="str">
        <f>T('Qualitative Analysis'!I79:I80)</f>
        <v/>
      </c>
      <c r="J79" s="1494"/>
      <c r="K79" s="1494"/>
      <c r="L79" s="1494"/>
      <c r="M79" s="1551"/>
    </row>
    <row r="80" spans="2:15" x14ac:dyDescent="0.25">
      <c r="B80" s="1487"/>
      <c r="C80" s="1478"/>
      <c r="D80" s="1478"/>
      <c r="E80" s="1543"/>
      <c r="F80" s="1115" t="s">
        <v>1442</v>
      </c>
      <c r="G80" s="1537"/>
      <c r="H80" s="1112">
        <f>'Indepth Analysis'!I68</f>
        <v>0</v>
      </c>
      <c r="I80" s="1560"/>
      <c r="J80" s="1508"/>
      <c r="K80" s="1508"/>
      <c r="L80" s="1508"/>
      <c r="M80" s="1553"/>
    </row>
    <row r="81" spans="2:15" x14ac:dyDescent="0.25">
      <c r="B81" s="1487"/>
      <c r="C81" s="1478"/>
      <c r="D81" s="1478" t="s">
        <v>797</v>
      </c>
      <c r="E81" s="1543"/>
      <c r="F81" s="1115" t="s">
        <v>1441</v>
      </c>
      <c r="G81" s="1537"/>
      <c r="H81" s="1112">
        <f>'Indepth Analysis'!I69</f>
        <v>0</v>
      </c>
      <c r="I81" s="1560" t="str">
        <f>T('Qualitative Analysis'!I81:I82)</f>
        <v/>
      </c>
      <c r="J81" s="1494"/>
      <c r="K81" s="1494"/>
      <c r="L81" s="1494"/>
      <c r="M81" s="1547"/>
    </row>
    <row r="82" spans="2:15" x14ac:dyDescent="0.25">
      <c r="B82" s="1487"/>
      <c r="C82" s="1478"/>
      <c r="D82" s="1478"/>
      <c r="E82" s="1543"/>
      <c r="F82" s="1115" t="s">
        <v>1442</v>
      </c>
      <c r="G82" s="1537"/>
      <c r="H82" s="1112">
        <f>'Indepth Analysis'!I70</f>
        <v>0</v>
      </c>
      <c r="I82" s="1560"/>
      <c r="J82" s="1508"/>
      <c r="K82" s="1508"/>
      <c r="L82" s="1508"/>
      <c r="M82" s="1550"/>
    </row>
    <row r="83" spans="2:15" x14ac:dyDescent="0.25">
      <c r="B83" s="1487"/>
      <c r="C83" s="1478"/>
      <c r="D83" s="1478" t="s">
        <v>798</v>
      </c>
      <c r="E83" s="1543"/>
      <c r="F83" s="1115" t="s">
        <v>1441</v>
      </c>
      <c r="G83" s="1537"/>
      <c r="H83" s="1112">
        <f>'Indepth Analysis'!I71</f>
        <v>0</v>
      </c>
      <c r="I83" s="1560" t="str">
        <f>T('Qualitative Analysis'!I83:I84)</f>
        <v/>
      </c>
      <c r="J83" s="1494"/>
      <c r="K83" s="1494"/>
      <c r="L83" s="1494"/>
      <c r="M83" s="1551"/>
    </row>
    <row r="84" spans="2:15" ht="27" thickBot="1" x14ac:dyDescent="0.3">
      <c r="B84" s="1489"/>
      <c r="C84" s="1483"/>
      <c r="D84" s="1483"/>
      <c r="E84" s="1546"/>
      <c r="F84" s="1116" t="s">
        <v>1442</v>
      </c>
      <c r="G84" s="1538"/>
      <c r="H84" s="1117">
        <f>'Indepth Analysis'!I72</f>
        <v>0</v>
      </c>
      <c r="I84" s="1563"/>
      <c r="J84" s="1496"/>
      <c r="K84" s="1496"/>
      <c r="L84" s="1496"/>
      <c r="M84" s="1552"/>
    </row>
    <row r="85" spans="2:15" s="1077" customFormat="1" ht="27" thickBot="1" x14ac:dyDescent="0.3">
      <c r="B85" s="1072"/>
      <c r="C85" s="1074"/>
      <c r="D85" s="1074"/>
      <c r="E85" s="1075"/>
      <c r="F85" s="1076"/>
      <c r="G85" s="1073"/>
      <c r="H85" s="1118"/>
      <c r="I85" s="1133"/>
      <c r="J85" s="1073"/>
      <c r="K85" s="1073"/>
      <c r="L85" s="1073"/>
      <c r="M85" s="1045"/>
      <c r="N85" s="1045"/>
      <c r="O85" s="1045"/>
    </row>
    <row r="86" spans="2:15" s="1047" customFormat="1" ht="36.75" thickBot="1" x14ac:dyDescent="0.3">
      <c r="B86" s="1554" t="s">
        <v>1459</v>
      </c>
      <c r="C86" s="1555"/>
      <c r="D86" s="1555"/>
      <c r="E86" s="1555"/>
      <c r="F86" s="1555"/>
      <c r="G86" s="1555"/>
      <c r="H86" s="1555"/>
      <c r="I86" s="1555"/>
      <c r="J86" s="1555"/>
      <c r="K86" s="1555"/>
      <c r="L86" s="1555"/>
      <c r="M86" s="1556"/>
      <c r="N86" s="1046"/>
      <c r="O86" s="1046"/>
    </row>
    <row r="87" spans="2:15" s="1050" customFormat="1" ht="32.25" thickBot="1" x14ac:dyDescent="0.3">
      <c r="B87" s="1522" t="s">
        <v>1430</v>
      </c>
      <c r="C87" s="1523"/>
      <c r="D87" s="1524"/>
      <c r="E87" s="1525" t="s">
        <v>1431</v>
      </c>
      <c r="F87" s="1526"/>
      <c r="G87" s="1526"/>
      <c r="H87" s="1526"/>
      <c r="I87" s="1526"/>
      <c r="J87" s="1526"/>
      <c r="K87" s="1526"/>
      <c r="L87" s="1526"/>
      <c r="M87" s="1527"/>
      <c r="N87" s="1048"/>
      <c r="O87" s="1049"/>
    </row>
    <row r="88" spans="2:15" s="1050" customFormat="1" ht="29.25" thickBot="1" x14ac:dyDescent="0.3">
      <c r="B88" s="1434"/>
      <c r="C88" s="1435"/>
      <c r="D88" s="1436"/>
      <c r="E88" s="1528"/>
      <c r="F88" s="1529"/>
      <c r="G88" s="1529"/>
      <c r="H88" s="1529"/>
      <c r="I88" s="1529"/>
      <c r="J88" s="1529"/>
      <c r="K88" s="1529"/>
      <c r="L88" s="1529"/>
      <c r="M88" s="1530"/>
      <c r="N88" s="1048"/>
      <c r="O88" s="1049"/>
    </row>
    <row r="89" spans="2:15" s="1051" customFormat="1" ht="28.5" x14ac:dyDescent="0.25">
      <c r="B89" s="1440" t="s">
        <v>899</v>
      </c>
      <c r="C89" s="1444" t="s">
        <v>1433</v>
      </c>
      <c r="D89" s="1444"/>
      <c r="E89" s="1096" t="s">
        <v>183</v>
      </c>
      <c r="F89" s="1557" t="s">
        <v>1450</v>
      </c>
      <c r="G89" s="1450" t="s">
        <v>188</v>
      </c>
      <c r="H89" s="1558" t="s">
        <v>636</v>
      </c>
      <c r="I89" s="1534" t="s">
        <v>1451</v>
      </c>
      <c r="J89" s="1126" t="s">
        <v>1460</v>
      </c>
      <c r="K89" s="1561" t="s">
        <v>628</v>
      </c>
      <c r="L89" s="1561" t="s">
        <v>1461</v>
      </c>
      <c r="M89" s="1535" t="s">
        <v>1462</v>
      </c>
      <c r="N89" s="1049"/>
      <c r="O89" s="1049"/>
    </row>
    <row r="90" spans="2:15" s="1051" customFormat="1" ht="29.25" thickBot="1" x14ac:dyDescent="0.3">
      <c r="B90" s="1441"/>
      <c r="C90" s="1053" t="s">
        <v>905</v>
      </c>
      <c r="D90" s="1053" t="s">
        <v>1435</v>
      </c>
      <c r="E90" s="1096"/>
      <c r="F90" s="1557"/>
      <c r="G90" s="1450"/>
      <c r="H90" s="1559"/>
      <c r="I90" s="1534"/>
      <c r="J90" s="1126"/>
      <c r="K90" s="1562"/>
      <c r="L90" s="1562"/>
      <c r="M90" s="1536"/>
      <c r="N90" s="1049"/>
      <c r="O90" s="1049"/>
    </row>
    <row r="91" spans="2:15" s="1104" customFormat="1" x14ac:dyDescent="0.25">
      <c r="B91" s="1486" t="s">
        <v>1444</v>
      </c>
      <c r="C91" s="1544" t="s">
        <v>1453</v>
      </c>
      <c r="D91" s="1097" t="s">
        <v>1195</v>
      </c>
      <c r="E91" s="1098"/>
      <c r="F91" s="1099"/>
      <c r="G91" s="1100"/>
      <c r="H91" s="1101">
        <v>4</v>
      </c>
      <c r="I91" s="1127" t="str">
        <f>T('Qualitative Analysis'!I91)</f>
        <v/>
      </c>
      <c r="J91" s="1128"/>
      <c r="K91" s="1128"/>
      <c r="L91" s="1128"/>
      <c r="M91" s="1103"/>
      <c r="N91" s="1077"/>
      <c r="O91" s="1077"/>
    </row>
    <row r="92" spans="2:15" s="1104" customFormat="1" x14ac:dyDescent="0.25">
      <c r="B92" s="1487"/>
      <c r="C92" s="1545"/>
      <c r="D92" s="1105" t="s">
        <v>1455</v>
      </c>
      <c r="E92" s="1106"/>
      <c r="F92" s="1107"/>
      <c r="G92" s="1108"/>
      <c r="H92" s="1109">
        <v>3</v>
      </c>
      <c r="I92" s="1129" t="str">
        <f>T('Qualitative Analysis'!I92)</f>
        <v/>
      </c>
      <c r="J92" s="1130"/>
      <c r="K92" s="1130"/>
      <c r="L92" s="1130"/>
      <c r="M92" s="1111"/>
      <c r="N92" s="1077"/>
      <c r="O92" s="1077"/>
    </row>
    <row r="93" spans="2:15" s="1104" customFormat="1" x14ac:dyDescent="0.25">
      <c r="B93" s="1487"/>
      <c r="C93" s="1545"/>
      <c r="D93" s="1105" t="s">
        <v>1198</v>
      </c>
      <c r="E93" s="1106"/>
      <c r="F93" s="1107"/>
      <c r="G93" s="1108"/>
      <c r="H93" s="1109">
        <v>1</v>
      </c>
      <c r="I93" s="1129" t="str">
        <f>T('Qualitative Analysis'!I93)</f>
        <v/>
      </c>
      <c r="J93" s="1130"/>
      <c r="K93" s="1130"/>
      <c r="L93" s="1130"/>
      <c r="M93" s="1111"/>
      <c r="N93" s="1077"/>
      <c r="O93" s="1077"/>
    </row>
    <row r="94" spans="2:15" ht="23.25" x14ac:dyDescent="0.25">
      <c r="B94" s="1487"/>
      <c r="C94" s="1478" t="s">
        <v>908</v>
      </c>
      <c r="D94" s="1058" t="s">
        <v>909</v>
      </c>
      <c r="E94" s="1543"/>
      <c r="F94" s="1543"/>
      <c r="G94" s="1083"/>
      <c r="H94" s="1112">
        <f>'Indepth Analysis'!I79</f>
        <v>0.8</v>
      </c>
      <c r="I94" s="1129" t="str">
        <f>T('Qualitative Analysis'!I94)</f>
        <v/>
      </c>
      <c r="J94" s="1059"/>
      <c r="K94" s="1059"/>
      <c r="L94" s="1059"/>
      <c r="M94" s="1114"/>
    </row>
    <row r="95" spans="2:15" ht="23.25" x14ac:dyDescent="0.25">
      <c r="B95" s="1487"/>
      <c r="C95" s="1478"/>
      <c r="D95" s="1058" t="s">
        <v>910</v>
      </c>
      <c r="E95" s="1543"/>
      <c r="F95" s="1543"/>
      <c r="G95" s="1083"/>
      <c r="H95" s="1112">
        <f>'Indepth Analysis'!I80</f>
        <v>0.8</v>
      </c>
      <c r="I95" s="1129" t="str">
        <f>T('Qualitative Analysis'!I95)</f>
        <v/>
      </c>
      <c r="J95" s="1059"/>
      <c r="K95" s="1059"/>
      <c r="L95" s="1059"/>
      <c r="M95" s="1114"/>
    </row>
    <row r="96" spans="2:15" ht="23.25" x14ac:dyDescent="0.25">
      <c r="B96" s="1487"/>
      <c r="C96" s="1478"/>
      <c r="D96" s="1058" t="s">
        <v>795</v>
      </c>
      <c r="E96" s="1543"/>
      <c r="F96" s="1543"/>
      <c r="G96" s="1083"/>
      <c r="H96" s="1112">
        <f>'Indepth Analysis'!I81</f>
        <v>0.78</v>
      </c>
      <c r="I96" s="1129" t="str">
        <f>T('Qualitative Analysis'!I96)</f>
        <v/>
      </c>
      <c r="J96" s="1059"/>
      <c r="K96" s="1059"/>
      <c r="L96" s="1059"/>
      <c r="M96" s="1114"/>
    </row>
    <row r="97" spans="2:15" x14ac:dyDescent="0.25">
      <c r="B97" s="1487"/>
      <c r="C97" s="1478" t="s">
        <v>911</v>
      </c>
      <c r="D97" s="1478" t="s">
        <v>912</v>
      </c>
      <c r="E97" s="1543"/>
      <c r="F97" s="1115" t="s">
        <v>1436</v>
      </c>
      <c r="G97" s="1537"/>
      <c r="H97" s="1112">
        <f>'Indepth Analysis'!I82</f>
        <v>0.56000000000000005</v>
      </c>
      <c r="I97" s="1560" t="str">
        <f>T('Qualitative Analysis'!I97:I100)</f>
        <v/>
      </c>
      <c r="J97" s="1494"/>
      <c r="K97" s="1494"/>
      <c r="L97" s="1494"/>
      <c r="M97" s="1547"/>
    </row>
    <row r="98" spans="2:15" x14ac:dyDescent="0.25">
      <c r="B98" s="1487"/>
      <c r="C98" s="1478"/>
      <c r="D98" s="1478"/>
      <c r="E98" s="1543"/>
      <c r="F98" s="1115" t="s">
        <v>1437</v>
      </c>
      <c r="G98" s="1537"/>
      <c r="H98" s="1112">
        <f>'Indepth Analysis'!I83</f>
        <v>0.55000000000000004</v>
      </c>
      <c r="I98" s="1560"/>
      <c r="J98" s="1495"/>
      <c r="K98" s="1495"/>
      <c r="L98" s="1495"/>
      <c r="M98" s="1548"/>
    </row>
    <row r="99" spans="2:15" x14ac:dyDescent="0.25">
      <c r="B99" s="1487"/>
      <c r="C99" s="1478"/>
      <c r="D99" s="1478"/>
      <c r="E99" s="1543"/>
      <c r="F99" s="1115" t="s">
        <v>1438</v>
      </c>
      <c r="G99" s="1537"/>
      <c r="H99" s="1112">
        <f>'Indepth Analysis'!I84</f>
        <v>0</v>
      </c>
      <c r="I99" s="1560"/>
      <c r="J99" s="1495"/>
      <c r="K99" s="1495"/>
      <c r="L99" s="1495"/>
      <c r="M99" s="1548"/>
    </row>
    <row r="100" spans="2:15" x14ac:dyDescent="0.25">
      <c r="B100" s="1487"/>
      <c r="C100" s="1478"/>
      <c r="D100" s="1478"/>
      <c r="E100" s="1543"/>
      <c r="F100" s="1115" t="s">
        <v>1439</v>
      </c>
      <c r="G100" s="1537"/>
      <c r="H100" s="1112">
        <f>'Indepth Analysis'!I85</f>
        <v>0.5</v>
      </c>
      <c r="I100" s="1560"/>
      <c r="J100" s="1508"/>
      <c r="K100" s="1508"/>
      <c r="L100" s="1508"/>
      <c r="M100" s="1550"/>
    </row>
    <row r="101" spans="2:15" x14ac:dyDescent="0.25">
      <c r="B101" s="1487"/>
      <c r="C101" s="1478"/>
      <c r="D101" s="1478" t="s">
        <v>797</v>
      </c>
      <c r="E101" s="1543"/>
      <c r="F101" s="1115" t="s">
        <v>1436</v>
      </c>
      <c r="G101" s="1537"/>
      <c r="H101" s="1112">
        <f>'Indepth Analysis'!I86</f>
        <v>0.43</v>
      </c>
      <c r="I101" s="1560" t="str">
        <f>T('Qualitative Analysis'!I101:I104)</f>
        <v/>
      </c>
      <c r="J101" s="1494"/>
      <c r="K101" s="1494"/>
      <c r="L101" s="1494"/>
      <c r="M101" s="1547"/>
    </row>
    <row r="102" spans="2:15" x14ac:dyDescent="0.25">
      <c r="B102" s="1487"/>
      <c r="C102" s="1478"/>
      <c r="D102" s="1478"/>
      <c r="E102" s="1543"/>
      <c r="F102" s="1115" t="s">
        <v>1437</v>
      </c>
      <c r="G102" s="1537"/>
      <c r="H102" s="1112">
        <f>'Indepth Analysis'!I87</f>
        <v>0</v>
      </c>
      <c r="I102" s="1560"/>
      <c r="J102" s="1495"/>
      <c r="K102" s="1495"/>
      <c r="L102" s="1495"/>
      <c r="M102" s="1548"/>
    </row>
    <row r="103" spans="2:15" x14ac:dyDescent="0.25">
      <c r="B103" s="1487"/>
      <c r="C103" s="1478"/>
      <c r="D103" s="1478"/>
      <c r="E103" s="1543"/>
      <c r="F103" s="1115" t="s">
        <v>1438</v>
      </c>
      <c r="G103" s="1537"/>
      <c r="H103" s="1112">
        <f>'Indepth Analysis'!I88</f>
        <v>0</v>
      </c>
      <c r="I103" s="1560"/>
      <c r="J103" s="1495"/>
      <c r="K103" s="1495"/>
      <c r="L103" s="1495"/>
      <c r="M103" s="1548"/>
    </row>
    <row r="104" spans="2:15" x14ac:dyDescent="0.25">
      <c r="B104" s="1487"/>
      <c r="C104" s="1478"/>
      <c r="D104" s="1478"/>
      <c r="E104" s="1543"/>
      <c r="F104" s="1115" t="s">
        <v>1439</v>
      </c>
      <c r="G104" s="1537"/>
      <c r="H104" s="1112">
        <f>'Indepth Analysis'!I89</f>
        <v>0.4</v>
      </c>
      <c r="I104" s="1560"/>
      <c r="J104" s="1508"/>
      <c r="K104" s="1508"/>
      <c r="L104" s="1508"/>
      <c r="M104" s="1550"/>
    </row>
    <row r="105" spans="2:15" x14ac:dyDescent="0.25">
      <c r="B105" s="1487"/>
      <c r="C105" s="1478"/>
      <c r="D105" s="1478" t="s">
        <v>798</v>
      </c>
      <c r="E105" s="1543"/>
      <c r="F105" s="1115" t="s">
        <v>1436</v>
      </c>
      <c r="G105" s="1537"/>
      <c r="H105" s="1112">
        <f>'Indepth Analysis'!I90</f>
        <v>0.4</v>
      </c>
      <c r="I105" s="1560" t="str">
        <f>T('Qualitative Analysis'!I105:I108)</f>
        <v/>
      </c>
      <c r="J105" s="1494"/>
      <c r="K105" s="1494"/>
      <c r="L105" s="1494"/>
      <c r="M105" s="1547"/>
    </row>
    <row r="106" spans="2:15" x14ac:dyDescent="0.25">
      <c r="B106" s="1487"/>
      <c r="C106" s="1478"/>
      <c r="D106" s="1478"/>
      <c r="E106" s="1543"/>
      <c r="F106" s="1115" t="s">
        <v>1437</v>
      </c>
      <c r="G106" s="1537"/>
      <c r="H106" s="1112">
        <f>'Indepth Analysis'!I91</f>
        <v>0</v>
      </c>
      <c r="I106" s="1560"/>
      <c r="J106" s="1495"/>
      <c r="K106" s="1495"/>
      <c r="L106" s="1495"/>
      <c r="M106" s="1548"/>
    </row>
    <row r="107" spans="2:15" x14ac:dyDescent="0.25">
      <c r="B107" s="1487"/>
      <c r="C107" s="1478"/>
      <c r="D107" s="1478"/>
      <c r="E107" s="1543"/>
      <c r="F107" s="1115" t="s">
        <v>1438</v>
      </c>
      <c r="G107" s="1537"/>
      <c r="H107" s="1112">
        <f>'Indepth Analysis'!I92</f>
        <v>0</v>
      </c>
      <c r="I107" s="1560"/>
      <c r="J107" s="1495"/>
      <c r="K107" s="1495"/>
      <c r="L107" s="1495"/>
      <c r="M107" s="1548"/>
    </row>
    <row r="108" spans="2:15" ht="27" thickBot="1" x14ac:dyDescent="0.3">
      <c r="B108" s="1489"/>
      <c r="C108" s="1483"/>
      <c r="D108" s="1483"/>
      <c r="E108" s="1546"/>
      <c r="F108" s="1116" t="s">
        <v>1439</v>
      </c>
      <c r="G108" s="1538"/>
      <c r="H108" s="1117">
        <f>'Indepth Analysis'!I93</f>
        <v>0.3</v>
      </c>
      <c r="I108" s="1563"/>
      <c r="J108" s="1496"/>
      <c r="K108" s="1496"/>
      <c r="L108" s="1496"/>
      <c r="M108" s="1549"/>
    </row>
    <row r="109" spans="2:15" s="1077" customFormat="1" ht="27" thickBot="1" x14ac:dyDescent="0.3">
      <c r="B109" s="1072"/>
      <c r="C109" s="1074"/>
      <c r="D109" s="1074"/>
      <c r="E109" s="1075"/>
      <c r="F109" s="1076"/>
      <c r="G109" s="1073"/>
      <c r="H109" s="1118"/>
      <c r="I109" s="1133"/>
      <c r="J109" s="1073"/>
      <c r="K109" s="1073"/>
      <c r="L109" s="1073"/>
      <c r="M109" s="1045"/>
      <c r="N109" s="1045"/>
      <c r="O109" s="1045"/>
    </row>
    <row r="110" spans="2:15" s="1047" customFormat="1" ht="36.75" thickBot="1" x14ac:dyDescent="0.3">
      <c r="B110" s="1554" t="s">
        <v>1459</v>
      </c>
      <c r="C110" s="1555"/>
      <c r="D110" s="1555"/>
      <c r="E110" s="1555"/>
      <c r="F110" s="1555"/>
      <c r="G110" s="1555"/>
      <c r="H110" s="1555"/>
      <c r="I110" s="1555"/>
      <c r="J110" s="1555"/>
      <c r="K110" s="1555"/>
      <c r="L110" s="1555"/>
      <c r="M110" s="1556"/>
      <c r="N110" s="1046"/>
      <c r="O110" s="1046"/>
    </row>
    <row r="111" spans="2:15" s="1050" customFormat="1" ht="32.25" thickBot="1" x14ac:dyDescent="0.3">
      <c r="B111" s="1522" t="s">
        <v>1430</v>
      </c>
      <c r="C111" s="1523"/>
      <c r="D111" s="1524"/>
      <c r="E111" s="1525" t="s">
        <v>1431</v>
      </c>
      <c r="F111" s="1526"/>
      <c r="G111" s="1526"/>
      <c r="H111" s="1526"/>
      <c r="I111" s="1526"/>
      <c r="J111" s="1526"/>
      <c r="K111" s="1526"/>
      <c r="L111" s="1526"/>
      <c r="M111" s="1527"/>
      <c r="N111" s="1048"/>
      <c r="O111" s="1049"/>
    </row>
    <row r="112" spans="2:15" s="1050" customFormat="1" ht="29.25" thickBot="1" x14ac:dyDescent="0.3">
      <c r="B112" s="1434"/>
      <c r="C112" s="1435"/>
      <c r="D112" s="1436"/>
      <c r="E112" s="1528"/>
      <c r="F112" s="1529"/>
      <c r="G112" s="1529"/>
      <c r="H112" s="1529"/>
      <c r="I112" s="1529"/>
      <c r="J112" s="1529"/>
      <c r="K112" s="1529"/>
      <c r="L112" s="1529"/>
      <c r="M112" s="1530"/>
      <c r="N112" s="1048"/>
      <c r="O112" s="1049"/>
    </row>
    <row r="113" spans="2:15" s="1051" customFormat="1" ht="28.5" x14ac:dyDescent="0.25">
      <c r="B113" s="1440" t="s">
        <v>899</v>
      </c>
      <c r="C113" s="1444" t="s">
        <v>1433</v>
      </c>
      <c r="D113" s="1444"/>
      <c r="E113" s="1096" t="s">
        <v>183</v>
      </c>
      <c r="F113" s="1557" t="s">
        <v>1450</v>
      </c>
      <c r="G113" s="1450" t="s">
        <v>188</v>
      </c>
      <c r="H113" s="1558" t="s">
        <v>636</v>
      </c>
      <c r="I113" s="1534" t="s">
        <v>1451</v>
      </c>
      <c r="J113" s="1126" t="s">
        <v>1460</v>
      </c>
      <c r="K113" s="1561" t="s">
        <v>628</v>
      </c>
      <c r="L113" s="1561" t="s">
        <v>1461</v>
      </c>
      <c r="M113" s="1535" t="s">
        <v>1462</v>
      </c>
      <c r="N113" s="1049"/>
      <c r="O113" s="1049"/>
    </row>
    <row r="114" spans="2:15" s="1051" customFormat="1" ht="29.25" thickBot="1" x14ac:dyDescent="0.3">
      <c r="B114" s="1441"/>
      <c r="C114" s="1053" t="s">
        <v>905</v>
      </c>
      <c r="D114" s="1053" t="s">
        <v>1435</v>
      </c>
      <c r="E114" s="1096"/>
      <c r="F114" s="1557"/>
      <c r="G114" s="1450"/>
      <c r="H114" s="1559"/>
      <c r="I114" s="1534"/>
      <c r="J114" s="1126"/>
      <c r="K114" s="1562"/>
      <c r="L114" s="1562"/>
      <c r="M114" s="1536"/>
      <c r="N114" s="1049"/>
      <c r="O114" s="1049"/>
    </row>
    <row r="115" spans="2:15" s="1104" customFormat="1" x14ac:dyDescent="0.25">
      <c r="B115" s="1486" t="s">
        <v>1445</v>
      </c>
      <c r="C115" s="1544" t="s">
        <v>1453</v>
      </c>
      <c r="D115" s="1097" t="s">
        <v>1195</v>
      </c>
      <c r="E115" s="1098"/>
      <c r="F115" s="1099"/>
      <c r="G115" s="1100"/>
      <c r="H115" s="1101">
        <v>4</v>
      </c>
      <c r="I115" s="1127" t="str">
        <f>T('Qualitative Analysis'!I115)</f>
        <v/>
      </c>
      <c r="J115" s="1128"/>
      <c r="K115" s="1128"/>
      <c r="L115" s="1128"/>
      <c r="M115" s="1103"/>
      <c r="N115" s="1077"/>
      <c r="O115" s="1077"/>
    </row>
    <row r="116" spans="2:15" s="1104" customFormat="1" x14ac:dyDescent="0.25">
      <c r="B116" s="1487"/>
      <c r="C116" s="1545"/>
      <c r="D116" s="1105" t="s">
        <v>1455</v>
      </c>
      <c r="E116" s="1106"/>
      <c r="F116" s="1107"/>
      <c r="G116" s="1108"/>
      <c r="H116" s="1109">
        <v>3</v>
      </c>
      <c r="I116" s="1129" t="str">
        <f>T('Qualitative Analysis'!I116)</f>
        <v/>
      </c>
      <c r="J116" s="1130"/>
      <c r="K116" s="1130"/>
      <c r="L116" s="1130"/>
      <c r="M116" s="1111"/>
      <c r="N116" s="1077"/>
      <c r="O116" s="1077"/>
    </row>
    <row r="117" spans="2:15" s="1104" customFormat="1" x14ac:dyDescent="0.25">
      <c r="B117" s="1487"/>
      <c r="C117" s="1545"/>
      <c r="D117" s="1105" t="s">
        <v>1198</v>
      </c>
      <c r="E117" s="1106"/>
      <c r="F117" s="1107"/>
      <c r="G117" s="1108"/>
      <c r="H117" s="1109">
        <v>1</v>
      </c>
      <c r="I117" s="1129" t="str">
        <f>T('Qualitative Analysis'!I117)</f>
        <v/>
      </c>
      <c r="J117" s="1130"/>
      <c r="K117" s="1130"/>
      <c r="L117" s="1130"/>
      <c r="M117" s="1111"/>
      <c r="N117" s="1077"/>
      <c r="O117" s="1077"/>
    </row>
    <row r="118" spans="2:15" ht="23.25" x14ac:dyDescent="0.25">
      <c r="B118" s="1487"/>
      <c r="C118" s="1478" t="s">
        <v>908</v>
      </c>
      <c r="D118" s="1058" t="s">
        <v>909</v>
      </c>
      <c r="E118" s="1543"/>
      <c r="F118" s="1543"/>
      <c r="G118" s="1083"/>
      <c r="H118" s="1112">
        <f>'Indepth Analysis'!I100</f>
        <v>0</v>
      </c>
      <c r="I118" s="1129" t="str">
        <f>T('Qualitative Analysis'!I118)</f>
        <v/>
      </c>
      <c r="J118" s="1059"/>
      <c r="K118" s="1059"/>
      <c r="L118" s="1059"/>
      <c r="M118" s="1114"/>
    </row>
    <row r="119" spans="2:15" ht="23.25" x14ac:dyDescent="0.25">
      <c r="B119" s="1487"/>
      <c r="C119" s="1478"/>
      <c r="D119" s="1058" t="s">
        <v>910</v>
      </c>
      <c r="E119" s="1543"/>
      <c r="F119" s="1543"/>
      <c r="G119" s="1083"/>
      <c r="H119" s="1112">
        <f>'Indepth Analysis'!I101</f>
        <v>0</v>
      </c>
      <c r="I119" s="1129" t="str">
        <f>T('Qualitative Analysis'!I119)</f>
        <v/>
      </c>
      <c r="J119" s="1059"/>
      <c r="K119" s="1059"/>
      <c r="L119" s="1059"/>
      <c r="M119" s="1114"/>
    </row>
    <row r="120" spans="2:15" ht="23.25" x14ac:dyDescent="0.25">
      <c r="B120" s="1487"/>
      <c r="C120" s="1478"/>
      <c r="D120" s="1058" t="s">
        <v>795</v>
      </c>
      <c r="E120" s="1543"/>
      <c r="F120" s="1543"/>
      <c r="G120" s="1083"/>
      <c r="H120" s="1112">
        <f>'Indepth Analysis'!I102</f>
        <v>0</v>
      </c>
      <c r="I120" s="1129" t="str">
        <f>T('Qualitative Analysis'!I120)</f>
        <v/>
      </c>
      <c r="J120" s="1059"/>
      <c r="K120" s="1059"/>
      <c r="L120" s="1059"/>
      <c r="M120" s="1114"/>
    </row>
    <row r="121" spans="2:15" x14ac:dyDescent="0.25">
      <c r="B121" s="1487"/>
      <c r="C121" s="1478" t="s">
        <v>911</v>
      </c>
      <c r="D121" s="1478" t="s">
        <v>912</v>
      </c>
      <c r="E121" s="1543"/>
      <c r="F121" s="1115" t="s">
        <v>1436</v>
      </c>
      <c r="G121" s="1537"/>
      <c r="H121" s="1112">
        <f>'Indepth Analysis'!I103</f>
        <v>0</v>
      </c>
      <c r="I121" s="1560" t="str">
        <f>T('Qualitative Analysis'!I121:I124)</f>
        <v/>
      </c>
      <c r="J121" s="1494"/>
      <c r="K121" s="1494"/>
      <c r="L121" s="1494"/>
      <c r="M121" s="1547"/>
    </row>
    <row r="122" spans="2:15" x14ac:dyDescent="0.25">
      <c r="B122" s="1487"/>
      <c r="C122" s="1478"/>
      <c r="D122" s="1478"/>
      <c r="E122" s="1543"/>
      <c r="F122" s="1115" t="s">
        <v>1437</v>
      </c>
      <c r="G122" s="1537"/>
      <c r="H122" s="1112">
        <f>'Indepth Analysis'!I104</f>
        <v>0</v>
      </c>
      <c r="I122" s="1560"/>
      <c r="J122" s="1495"/>
      <c r="K122" s="1495"/>
      <c r="L122" s="1495"/>
      <c r="M122" s="1548"/>
    </row>
    <row r="123" spans="2:15" x14ac:dyDescent="0.25">
      <c r="B123" s="1487"/>
      <c r="C123" s="1478"/>
      <c r="D123" s="1478"/>
      <c r="E123" s="1543"/>
      <c r="F123" s="1115" t="s">
        <v>1438</v>
      </c>
      <c r="G123" s="1537"/>
      <c r="H123" s="1112">
        <f>'Indepth Analysis'!I105</f>
        <v>0</v>
      </c>
      <c r="I123" s="1560"/>
      <c r="J123" s="1495"/>
      <c r="K123" s="1495"/>
      <c r="L123" s="1495"/>
      <c r="M123" s="1548"/>
    </row>
    <row r="124" spans="2:15" x14ac:dyDescent="0.25">
      <c r="B124" s="1487"/>
      <c r="C124" s="1478"/>
      <c r="D124" s="1478"/>
      <c r="E124" s="1543"/>
      <c r="F124" s="1115" t="s">
        <v>1439</v>
      </c>
      <c r="G124" s="1537"/>
      <c r="H124" s="1112">
        <f>'Indepth Analysis'!I106</f>
        <v>0</v>
      </c>
      <c r="I124" s="1560"/>
      <c r="J124" s="1508"/>
      <c r="K124" s="1508"/>
      <c r="L124" s="1508"/>
      <c r="M124" s="1550"/>
    </row>
    <row r="125" spans="2:15" x14ac:dyDescent="0.25">
      <c r="B125" s="1487"/>
      <c r="C125" s="1478"/>
      <c r="D125" s="1478" t="s">
        <v>797</v>
      </c>
      <c r="E125" s="1543"/>
      <c r="F125" s="1115" t="s">
        <v>1436</v>
      </c>
      <c r="G125" s="1537"/>
      <c r="H125" s="1112">
        <f>'Indepth Analysis'!I107</f>
        <v>0</v>
      </c>
      <c r="I125" s="1560" t="str">
        <f>T('Qualitative Analysis'!I125:I128)</f>
        <v/>
      </c>
      <c r="J125" s="1494"/>
      <c r="K125" s="1494"/>
      <c r="L125" s="1494"/>
      <c r="M125" s="1547"/>
    </row>
    <row r="126" spans="2:15" x14ac:dyDescent="0.25">
      <c r="B126" s="1487"/>
      <c r="C126" s="1478"/>
      <c r="D126" s="1478"/>
      <c r="E126" s="1543"/>
      <c r="F126" s="1115" t="s">
        <v>1437</v>
      </c>
      <c r="G126" s="1537"/>
      <c r="H126" s="1112">
        <f>'Indepth Analysis'!I108</f>
        <v>0</v>
      </c>
      <c r="I126" s="1560"/>
      <c r="J126" s="1495"/>
      <c r="K126" s="1495"/>
      <c r="L126" s="1495"/>
      <c r="M126" s="1548"/>
    </row>
    <row r="127" spans="2:15" x14ac:dyDescent="0.25">
      <c r="B127" s="1487"/>
      <c r="C127" s="1478"/>
      <c r="D127" s="1478"/>
      <c r="E127" s="1543"/>
      <c r="F127" s="1115" t="s">
        <v>1438</v>
      </c>
      <c r="G127" s="1537"/>
      <c r="H127" s="1112">
        <f>'Indepth Analysis'!I109</f>
        <v>0</v>
      </c>
      <c r="I127" s="1560"/>
      <c r="J127" s="1495"/>
      <c r="K127" s="1495"/>
      <c r="L127" s="1495"/>
      <c r="M127" s="1548"/>
    </row>
    <row r="128" spans="2:15" x14ac:dyDescent="0.25">
      <c r="B128" s="1487"/>
      <c r="C128" s="1478"/>
      <c r="D128" s="1478"/>
      <c r="E128" s="1543"/>
      <c r="F128" s="1115" t="s">
        <v>1439</v>
      </c>
      <c r="G128" s="1537"/>
      <c r="H128" s="1112">
        <f>'Indepth Analysis'!I110</f>
        <v>0</v>
      </c>
      <c r="I128" s="1560"/>
      <c r="J128" s="1508"/>
      <c r="K128" s="1508"/>
      <c r="L128" s="1508"/>
      <c r="M128" s="1550"/>
    </row>
    <row r="129" spans="2:15" x14ac:dyDescent="0.25">
      <c r="B129" s="1487"/>
      <c r="C129" s="1478"/>
      <c r="D129" s="1478" t="s">
        <v>798</v>
      </c>
      <c r="E129" s="1543"/>
      <c r="F129" s="1115" t="s">
        <v>1436</v>
      </c>
      <c r="G129" s="1537"/>
      <c r="H129" s="1112">
        <f>'Indepth Analysis'!I111</f>
        <v>0</v>
      </c>
      <c r="I129" s="1560" t="str">
        <f>T('Qualitative Analysis'!I129:I132)</f>
        <v/>
      </c>
      <c r="J129" s="1494"/>
      <c r="K129" s="1494"/>
      <c r="L129" s="1494"/>
      <c r="M129" s="1547"/>
    </row>
    <row r="130" spans="2:15" x14ac:dyDescent="0.25">
      <c r="B130" s="1487"/>
      <c r="C130" s="1478"/>
      <c r="D130" s="1478"/>
      <c r="E130" s="1543"/>
      <c r="F130" s="1115" t="s">
        <v>1437</v>
      </c>
      <c r="G130" s="1537"/>
      <c r="H130" s="1112">
        <f>'Indepth Analysis'!I112</f>
        <v>0</v>
      </c>
      <c r="I130" s="1560"/>
      <c r="J130" s="1495"/>
      <c r="K130" s="1495"/>
      <c r="L130" s="1495"/>
      <c r="M130" s="1548"/>
    </row>
    <row r="131" spans="2:15" x14ac:dyDescent="0.25">
      <c r="B131" s="1487"/>
      <c r="C131" s="1478"/>
      <c r="D131" s="1478"/>
      <c r="E131" s="1543"/>
      <c r="F131" s="1115" t="s">
        <v>1438</v>
      </c>
      <c r="G131" s="1537"/>
      <c r="H131" s="1112">
        <f>'Indepth Analysis'!I113</f>
        <v>0.2</v>
      </c>
      <c r="I131" s="1560"/>
      <c r="J131" s="1495"/>
      <c r="K131" s="1495"/>
      <c r="L131" s="1495"/>
      <c r="M131" s="1548"/>
    </row>
    <row r="132" spans="2:15" ht="27" thickBot="1" x14ac:dyDescent="0.3">
      <c r="B132" s="1489"/>
      <c r="C132" s="1483"/>
      <c r="D132" s="1483"/>
      <c r="E132" s="1546"/>
      <c r="F132" s="1116" t="s">
        <v>1439</v>
      </c>
      <c r="G132" s="1538"/>
      <c r="H132" s="1117">
        <f>'Indepth Analysis'!I114</f>
        <v>0</v>
      </c>
      <c r="I132" s="1563"/>
      <c r="J132" s="1496"/>
      <c r="K132" s="1496"/>
      <c r="L132" s="1496"/>
      <c r="M132" s="1549"/>
    </row>
    <row r="133" spans="2:15" s="1077" customFormat="1" ht="27" thickBot="1" x14ac:dyDescent="0.3">
      <c r="B133" s="1072"/>
      <c r="C133" s="1074"/>
      <c r="D133" s="1074"/>
      <c r="E133" s="1075"/>
      <c r="F133" s="1076"/>
      <c r="G133" s="1073"/>
      <c r="H133" s="1118"/>
      <c r="I133" s="1133"/>
      <c r="J133" s="1073"/>
      <c r="K133" s="1073"/>
      <c r="L133" s="1073"/>
      <c r="M133" s="1045"/>
      <c r="N133" s="1045"/>
      <c r="O133" s="1045"/>
    </row>
    <row r="134" spans="2:15" s="1047" customFormat="1" ht="36.75" thickBot="1" x14ac:dyDescent="0.3">
      <c r="B134" s="1554" t="s">
        <v>1459</v>
      </c>
      <c r="C134" s="1555"/>
      <c r="D134" s="1555"/>
      <c r="E134" s="1555"/>
      <c r="F134" s="1555"/>
      <c r="G134" s="1555"/>
      <c r="H134" s="1555"/>
      <c r="I134" s="1555"/>
      <c r="J134" s="1555"/>
      <c r="K134" s="1555"/>
      <c r="L134" s="1555"/>
      <c r="M134" s="1556"/>
      <c r="N134" s="1046"/>
      <c r="O134" s="1046"/>
    </row>
    <row r="135" spans="2:15" s="1050" customFormat="1" ht="32.25" thickBot="1" x14ac:dyDescent="0.3">
      <c r="B135" s="1522" t="s">
        <v>1430</v>
      </c>
      <c r="C135" s="1523"/>
      <c r="D135" s="1524"/>
      <c r="E135" s="1525" t="s">
        <v>1431</v>
      </c>
      <c r="F135" s="1526"/>
      <c r="G135" s="1526"/>
      <c r="H135" s="1526"/>
      <c r="I135" s="1526"/>
      <c r="J135" s="1526"/>
      <c r="K135" s="1526"/>
      <c r="L135" s="1526"/>
      <c r="M135" s="1527"/>
      <c r="N135" s="1048"/>
      <c r="O135" s="1049"/>
    </row>
    <row r="136" spans="2:15" s="1050" customFormat="1" ht="29.25" thickBot="1" x14ac:dyDescent="0.3">
      <c r="B136" s="1434"/>
      <c r="C136" s="1435"/>
      <c r="D136" s="1436"/>
      <c r="E136" s="1528"/>
      <c r="F136" s="1529"/>
      <c r="G136" s="1529"/>
      <c r="H136" s="1529"/>
      <c r="I136" s="1529"/>
      <c r="J136" s="1529"/>
      <c r="K136" s="1529"/>
      <c r="L136" s="1529"/>
      <c r="M136" s="1530"/>
      <c r="N136" s="1048"/>
      <c r="O136" s="1049"/>
    </row>
    <row r="137" spans="2:15" s="1051" customFormat="1" ht="28.5" x14ac:dyDescent="0.25">
      <c r="B137" s="1440" t="s">
        <v>899</v>
      </c>
      <c r="C137" s="1444" t="s">
        <v>1433</v>
      </c>
      <c r="D137" s="1444"/>
      <c r="E137" s="1096" t="s">
        <v>183</v>
      </c>
      <c r="F137" s="1557" t="s">
        <v>1450</v>
      </c>
      <c r="G137" s="1450" t="s">
        <v>188</v>
      </c>
      <c r="H137" s="1564" t="s">
        <v>636</v>
      </c>
      <c r="I137" s="1561" t="s">
        <v>1451</v>
      </c>
      <c r="J137" s="1134" t="s">
        <v>1460</v>
      </c>
      <c r="K137" s="1561" t="s">
        <v>628</v>
      </c>
      <c r="L137" s="1561" t="s">
        <v>1461</v>
      </c>
      <c r="M137" s="1535" t="s">
        <v>1462</v>
      </c>
      <c r="N137" s="1049"/>
      <c r="O137" s="1049"/>
    </row>
    <row r="138" spans="2:15" s="1051" customFormat="1" ht="29.25" thickBot="1" x14ac:dyDescent="0.3">
      <c r="B138" s="1441"/>
      <c r="C138" s="1053" t="s">
        <v>905</v>
      </c>
      <c r="D138" s="1053" t="s">
        <v>1435</v>
      </c>
      <c r="E138" s="1096"/>
      <c r="F138" s="1557"/>
      <c r="G138" s="1450"/>
      <c r="H138" s="1565"/>
      <c r="I138" s="1566"/>
      <c r="J138" s="1134"/>
      <c r="K138" s="1562"/>
      <c r="L138" s="1562"/>
      <c r="M138" s="1536"/>
      <c r="N138" s="1049"/>
      <c r="O138" s="1049"/>
    </row>
    <row r="139" spans="2:15" s="1104" customFormat="1" x14ac:dyDescent="0.25">
      <c r="B139" s="1486" t="s">
        <v>1446</v>
      </c>
      <c r="C139" s="1544" t="s">
        <v>1453</v>
      </c>
      <c r="D139" s="1097" t="s">
        <v>1195</v>
      </c>
      <c r="E139" s="1098"/>
      <c r="F139" s="1099"/>
      <c r="G139" s="1100"/>
      <c r="H139" s="1101">
        <v>4</v>
      </c>
      <c r="I139" s="1135" t="str">
        <f>T('Qualitative Analysis'!I139)</f>
        <v/>
      </c>
      <c r="J139" s="1128"/>
      <c r="K139" s="1128"/>
      <c r="L139" s="1128"/>
      <c r="M139" s="1103"/>
      <c r="N139" s="1077"/>
      <c r="O139" s="1077"/>
    </row>
    <row r="140" spans="2:15" s="1104" customFormat="1" x14ac:dyDescent="0.25">
      <c r="B140" s="1487"/>
      <c r="C140" s="1545"/>
      <c r="D140" s="1105" t="s">
        <v>1455</v>
      </c>
      <c r="E140" s="1106"/>
      <c r="F140" s="1107"/>
      <c r="G140" s="1108"/>
      <c r="H140" s="1109">
        <v>3</v>
      </c>
      <c r="I140" s="1129" t="str">
        <f>T('Qualitative Analysis'!I140)</f>
        <v/>
      </c>
      <c r="J140" s="1130"/>
      <c r="K140" s="1130"/>
      <c r="L140" s="1130"/>
      <c r="M140" s="1111"/>
      <c r="N140" s="1077"/>
      <c r="O140" s="1077"/>
    </row>
    <row r="141" spans="2:15" s="1104" customFormat="1" x14ac:dyDescent="0.25">
      <c r="B141" s="1487"/>
      <c r="C141" s="1545"/>
      <c r="D141" s="1105" t="s">
        <v>1198</v>
      </c>
      <c r="E141" s="1106"/>
      <c r="F141" s="1107"/>
      <c r="G141" s="1108"/>
      <c r="H141" s="1109">
        <v>1</v>
      </c>
      <c r="I141" s="1129" t="str">
        <f>T('Qualitative Analysis'!I141)</f>
        <v/>
      </c>
      <c r="J141" s="1130"/>
      <c r="K141" s="1130"/>
      <c r="L141" s="1130"/>
      <c r="M141" s="1111"/>
      <c r="N141" s="1077"/>
      <c r="O141" s="1077"/>
    </row>
    <row r="142" spans="2:15" ht="23.25" x14ac:dyDescent="0.25">
      <c r="B142" s="1487"/>
      <c r="C142" s="1478" t="s">
        <v>908</v>
      </c>
      <c r="D142" s="1058" t="s">
        <v>909</v>
      </c>
      <c r="E142" s="1543"/>
      <c r="F142" s="1543"/>
      <c r="G142" s="1083"/>
      <c r="H142" s="1112">
        <f>'Indepth Analysis'!I121</f>
        <v>0</v>
      </c>
      <c r="I142" s="1129" t="str">
        <f>T('Qualitative Analysis'!I142)</f>
        <v/>
      </c>
      <c r="J142" s="1059"/>
      <c r="K142" s="1059"/>
      <c r="L142" s="1059"/>
      <c r="M142" s="1114"/>
    </row>
    <row r="143" spans="2:15" ht="23.25" x14ac:dyDescent="0.25">
      <c r="B143" s="1487"/>
      <c r="C143" s="1478"/>
      <c r="D143" s="1058" t="s">
        <v>910</v>
      </c>
      <c r="E143" s="1543"/>
      <c r="F143" s="1543"/>
      <c r="G143" s="1083"/>
      <c r="H143" s="1112">
        <f>'Indepth Analysis'!I122</f>
        <v>0</v>
      </c>
      <c r="I143" s="1129" t="str">
        <f>T('Qualitative Analysis'!I143)</f>
        <v/>
      </c>
      <c r="J143" s="1059"/>
      <c r="K143" s="1059"/>
      <c r="L143" s="1059"/>
      <c r="M143" s="1114"/>
    </row>
    <row r="144" spans="2:15" ht="23.25" x14ac:dyDescent="0.25">
      <c r="B144" s="1487"/>
      <c r="C144" s="1478"/>
      <c r="D144" s="1058" t="s">
        <v>795</v>
      </c>
      <c r="E144" s="1543"/>
      <c r="F144" s="1543"/>
      <c r="G144" s="1083"/>
      <c r="H144" s="1112">
        <f>'Indepth Analysis'!I123</f>
        <v>0</v>
      </c>
      <c r="I144" s="1129" t="str">
        <f>T('Qualitative Analysis'!I144)</f>
        <v/>
      </c>
      <c r="J144" s="1059"/>
      <c r="K144" s="1059"/>
      <c r="L144" s="1059"/>
      <c r="M144" s="1114"/>
    </row>
    <row r="145" spans="2:15" x14ac:dyDescent="0.25">
      <c r="B145" s="1487"/>
      <c r="C145" s="1478" t="s">
        <v>911</v>
      </c>
      <c r="D145" s="1478" t="s">
        <v>912</v>
      </c>
      <c r="E145" s="1543"/>
      <c r="F145" s="1115" t="s">
        <v>1436</v>
      </c>
      <c r="G145" s="1537"/>
      <c r="H145" s="1112">
        <f>'Indepth Analysis'!I124</f>
        <v>0</v>
      </c>
      <c r="I145" s="1560" t="str">
        <f>T('Qualitative Analysis'!I145:I148)</f>
        <v/>
      </c>
      <c r="J145" s="1494"/>
      <c r="K145" s="1494"/>
      <c r="L145" s="1494"/>
      <c r="M145" s="1547"/>
    </row>
    <row r="146" spans="2:15" x14ac:dyDescent="0.25">
      <c r="B146" s="1487"/>
      <c r="C146" s="1478"/>
      <c r="D146" s="1478"/>
      <c r="E146" s="1543"/>
      <c r="F146" s="1115" t="s">
        <v>1437</v>
      </c>
      <c r="G146" s="1537"/>
      <c r="H146" s="1112">
        <f>'Indepth Analysis'!I125</f>
        <v>0</v>
      </c>
      <c r="I146" s="1560"/>
      <c r="J146" s="1495"/>
      <c r="K146" s="1495"/>
      <c r="L146" s="1495"/>
      <c r="M146" s="1548"/>
    </row>
    <row r="147" spans="2:15" x14ac:dyDescent="0.25">
      <c r="B147" s="1487"/>
      <c r="C147" s="1478"/>
      <c r="D147" s="1478"/>
      <c r="E147" s="1543"/>
      <c r="F147" s="1115" t="s">
        <v>1438</v>
      </c>
      <c r="G147" s="1537"/>
      <c r="H147" s="1112">
        <f>'Indepth Analysis'!I126</f>
        <v>0</v>
      </c>
      <c r="I147" s="1560"/>
      <c r="J147" s="1495"/>
      <c r="K147" s="1495"/>
      <c r="L147" s="1495"/>
      <c r="M147" s="1548"/>
    </row>
    <row r="148" spans="2:15" x14ac:dyDescent="0.25">
      <c r="B148" s="1487"/>
      <c r="C148" s="1478"/>
      <c r="D148" s="1478"/>
      <c r="E148" s="1543"/>
      <c r="F148" s="1115" t="s">
        <v>1439</v>
      </c>
      <c r="G148" s="1537"/>
      <c r="H148" s="1112">
        <f>'Indepth Analysis'!I127</f>
        <v>0</v>
      </c>
      <c r="I148" s="1560"/>
      <c r="J148" s="1508"/>
      <c r="K148" s="1508"/>
      <c r="L148" s="1508"/>
      <c r="M148" s="1550"/>
    </row>
    <row r="149" spans="2:15" x14ac:dyDescent="0.25">
      <c r="B149" s="1487"/>
      <c r="C149" s="1478"/>
      <c r="D149" s="1478" t="s">
        <v>797</v>
      </c>
      <c r="E149" s="1543"/>
      <c r="F149" s="1115" t="s">
        <v>1436</v>
      </c>
      <c r="G149" s="1537"/>
      <c r="H149" s="1112">
        <f>'Indepth Analysis'!I128</f>
        <v>0</v>
      </c>
      <c r="I149" s="1560" t="str">
        <f>T('Qualitative Analysis'!I149:I152)</f>
        <v/>
      </c>
      <c r="J149" s="1494"/>
      <c r="K149" s="1494"/>
      <c r="L149" s="1494"/>
      <c r="M149" s="1547"/>
    </row>
    <row r="150" spans="2:15" x14ac:dyDescent="0.25">
      <c r="B150" s="1487"/>
      <c r="C150" s="1478"/>
      <c r="D150" s="1478"/>
      <c r="E150" s="1543"/>
      <c r="F150" s="1115" t="s">
        <v>1437</v>
      </c>
      <c r="G150" s="1537"/>
      <c r="H150" s="1112">
        <f>'Indepth Analysis'!I129</f>
        <v>0</v>
      </c>
      <c r="I150" s="1560"/>
      <c r="J150" s="1495"/>
      <c r="K150" s="1495"/>
      <c r="L150" s="1495"/>
      <c r="M150" s="1548"/>
    </row>
    <row r="151" spans="2:15" x14ac:dyDescent="0.25">
      <c r="B151" s="1487"/>
      <c r="C151" s="1478"/>
      <c r="D151" s="1478"/>
      <c r="E151" s="1543"/>
      <c r="F151" s="1115" t="s">
        <v>1438</v>
      </c>
      <c r="G151" s="1537"/>
      <c r="H151" s="1112">
        <f>'Indepth Analysis'!I130</f>
        <v>0</v>
      </c>
      <c r="I151" s="1560"/>
      <c r="J151" s="1495"/>
      <c r="K151" s="1495"/>
      <c r="L151" s="1495"/>
      <c r="M151" s="1548"/>
    </row>
    <row r="152" spans="2:15" x14ac:dyDescent="0.25">
      <c r="B152" s="1487"/>
      <c r="C152" s="1478"/>
      <c r="D152" s="1478"/>
      <c r="E152" s="1543"/>
      <c r="F152" s="1115" t="s">
        <v>1439</v>
      </c>
      <c r="G152" s="1537"/>
      <c r="H152" s="1112">
        <f>'Indepth Analysis'!I131</f>
        <v>0</v>
      </c>
      <c r="I152" s="1560"/>
      <c r="J152" s="1508"/>
      <c r="K152" s="1508"/>
      <c r="L152" s="1508"/>
      <c r="M152" s="1550"/>
    </row>
    <row r="153" spans="2:15" x14ac:dyDescent="0.25">
      <c r="B153" s="1487"/>
      <c r="C153" s="1478"/>
      <c r="D153" s="1478" t="s">
        <v>798</v>
      </c>
      <c r="E153" s="1543"/>
      <c r="F153" s="1115" t="s">
        <v>1436</v>
      </c>
      <c r="G153" s="1537"/>
      <c r="H153" s="1112">
        <f>'Indepth Analysis'!I132</f>
        <v>0</v>
      </c>
      <c r="I153" s="1560" t="str">
        <f>T('Qualitative Analysis'!I153:I156)</f>
        <v/>
      </c>
      <c r="J153" s="1494"/>
      <c r="K153" s="1494"/>
      <c r="L153" s="1494"/>
      <c r="M153" s="1547"/>
    </row>
    <row r="154" spans="2:15" x14ac:dyDescent="0.25">
      <c r="B154" s="1487"/>
      <c r="C154" s="1478"/>
      <c r="D154" s="1478"/>
      <c r="E154" s="1543"/>
      <c r="F154" s="1115" t="s">
        <v>1437</v>
      </c>
      <c r="G154" s="1537"/>
      <c r="H154" s="1112">
        <f>'Indepth Analysis'!I133</f>
        <v>0</v>
      </c>
      <c r="I154" s="1560"/>
      <c r="J154" s="1495"/>
      <c r="K154" s="1495"/>
      <c r="L154" s="1495"/>
      <c r="M154" s="1548"/>
    </row>
    <row r="155" spans="2:15" x14ac:dyDescent="0.25">
      <c r="B155" s="1487"/>
      <c r="C155" s="1478"/>
      <c r="D155" s="1478"/>
      <c r="E155" s="1543"/>
      <c r="F155" s="1115" t="s">
        <v>1438</v>
      </c>
      <c r="G155" s="1537"/>
      <c r="H155" s="1112">
        <f>'Indepth Analysis'!I134</f>
        <v>0</v>
      </c>
      <c r="I155" s="1560"/>
      <c r="J155" s="1495"/>
      <c r="K155" s="1495"/>
      <c r="L155" s="1495"/>
      <c r="M155" s="1548"/>
    </row>
    <row r="156" spans="2:15" ht="27" thickBot="1" x14ac:dyDescent="0.3">
      <c r="B156" s="1489"/>
      <c r="C156" s="1483"/>
      <c r="D156" s="1483"/>
      <c r="E156" s="1546"/>
      <c r="F156" s="1116" t="s">
        <v>1439</v>
      </c>
      <c r="G156" s="1538"/>
      <c r="H156" s="1117">
        <f>'Indepth Analysis'!I135</f>
        <v>0</v>
      </c>
      <c r="I156" s="1560"/>
      <c r="J156" s="1496"/>
      <c r="K156" s="1496"/>
      <c r="L156" s="1496"/>
      <c r="M156" s="1549"/>
    </row>
    <row r="157" spans="2:15" s="1065" customFormat="1" ht="27" thickBot="1" x14ac:dyDescent="0.3">
      <c r="B157" s="1064"/>
      <c r="D157" s="1066"/>
      <c r="E157" s="1067"/>
      <c r="F157" s="1068"/>
      <c r="H157" s="1118"/>
      <c r="I157" s="1132"/>
      <c r="M157" s="1045"/>
      <c r="N157" s="1045"/>
      <c r="O157" s="1045"/>
    </row>
    <row r="158" spans="2:15" s="1047" customFormat="1" ht="36.75" thickBot="1" x14ac:dyDescent="0.3">
      <c r="B158" s="1554" t="s">
        <v>1459</v>
      </c>
      <c r="C158" s="1555"/>
      <c r="D158" s="1555"/>
      <c r="E158" s="1555"/>
      <c r="F158" s="1555"/>
      <c r="G158" s="1555"/>
      <c r="H158" s="1555"/>
      <c r="I158" s="1555"/>
      <c r="J158" s="1555"/>
      <c r="K158" s="1555"/>
      <c r="L158" s="1555"/>
      <c r="M158" s="1556"/>
      <c r="N158" s="1046"/>
      <c r="O158" s="1046"/>
    </row>
    <row r="159" spans="2:15" s="1050" customFormat="1" ht="32.25" thickBot="1" x14ac:dyDescent="0.3">
      <c r="B159" s="1522" t="s">
        <v>1430</v>
      </c>
      <c r="C159" s="1523"/>
      <c r="D159" s="1524"/>
      <c r="E159" s="1525" t="s">
        <v>1431</v>
      </c>
      <c r="F159" s="1526"/>
      <c r="G159" s="1526"/>
      <c r="H159" s="1526"/>
      <c r="I159" s="1526"/>
      <c r="J159" s="1526"/>
      <c r="K159" s="1526"/>
      <c r="L159" s="1526"/>
      <c r="M159" s="1527"/>
      <c r="N159" s="1048"/>
      <c r="O159" s="1049"/>
    </row>
    <row r="160" spans="2:15" s="1050" customFormat="1" ht="29.25" thickBot="1" x14ac:dyDescent="0.3">
      <c r="B160" s="1434"/>
      <c r="C160" s="1435"/>
      <c r="D160" s="1436"/>
      <c r="E160" s="1528"/>
      <c r="F160" s="1529"/>
      <c r="G160" s="1529"/>
      <c r="H160" s="1529"/>
      <c r="I160" s="1529"/>
      <c r="J160" s="1529"/>
      <c r="K160" s="1529"/>
      <c r="L160" s="1529"/>
      <c r="M160" s="1530"/>
      <c r="N160" s="1048"/>
      <c r="O160" s="1049"/>
    </row>
    <row r="161" spans="2:15" s="1051" customFormat="1" ht="28.5" x14ac:dyDescent="0.25">
      <c r="B161" s="1440" t="s">
        <v>899</v>
      </c>
      <c r="C161" s="1444" t="s">
        <v>1433</v>
      </c>
      <c r="D161" s="1444"/>
      <c r="E161" s="1096" t="s">
        <v>183</v>
      </c>
      <c r="F161" s="1557" t="s">
        <v>1450</v>
      </c>
      <c r="G161" s="1450" t="s">
        <v>188</v>
      </c>
      <c r="H161" s="1564" t="s">
        <v>636</v>
      </c>
      <c r="I161" s="1561" t="s">
        <v>1451</v>
      </c>
      <c r="J161" s="1134" t="s">
        <v>1460</v>
      </c>
      <c r="K161" s="1561" t="s">
        <v>628</v>
      </c>
      <c r="L161" s="1561" t="s">
        <v>1461</v>
      </c>
      <c r="M161" s="1535" t="s">
        <v>1462</v>
      </c>
      <c r="N161" s="1049"/>
      <c r="O161" s="1049"/>
    </row>
    <row r="162" spans="2:15" s="1051" customFormat="1" ht="29.25" thickBot="1" x14ac:dyDescent="0.3">
      <c r="B162" s="1441"/>
      <c r="C162" s="1053" t="s">
        <v>905</v>
      </c>
      <c r="D162" s="1053" t="s">
        <v>1435</v>
      </c>
      <c r="E162" s="1096"/>
      <c r="F162" s="1557"/>
      <c r="G162" s="1450"/>
      <c r="H162" s="1565"/>
      <c r="I162" s="1566"/>
      <c r="J162" s="1134"/>
      <c r="K162" s="1562"/>
      <c r="L162" s="1562"/>
      <c r="M162" s="1536"/>
      <c r="N162" s="1049"/>
      <c r="O162" s="1049"/>
    </row>
    <row r="163" spans="2:15" s="1104" customFormat="1" x14ac:dyDescent="0.25">
      <c r="B163" s="1486" t="s">
        <v>1447</v>
      </c>
      <c r="C163" s="1544" t="s">
        <v>1453</v>
      </c>
      <c r="D163" s="1097" t="s">
        <v>1195</v>
      </c>
      <c r="E163" s="1098"/>
      <c r="F163" s="1099"/>
      <c r="G163" s="1100"/>
      <c r="H163" s="1101">
        <v>4</v>
      </c>
      <c r="I163" s="1127" t="str">
        <f>T('Qualitative Analysis'!I163)</f>
        <v/>
      </c>
      <c r="J163" s="1128"/>
      <c r="K163" s="1128"/>
      <c r="L163" s="1128"/>
      <c r="M163" s="1103"/>
      <c r="N163" s="1077"/>
      <c r="O163" s="1077"/>
    </row>
    <row r="164" spans="2:15" s="1104" customFormat="1" x14ac:dyDescent="0.25">
      <c r="B164" s="1487"/>
      <c r="C164" s="1545"/>
      <c r="D164" s="1105" t="s">
        <v>1455</v>
      </c>
      <c r="E164" s="1106"/>
      <c r="F164" s="1107"/>
      <c r="G164" s="1108"/>
      <c r="H164" s="1109">
        <v>3</v>
      </c>
      <c r="I164" s="1129" t="str">
        <f>T('Qualitative Analysis'!I164)</f>
        <v/>
      </c>
      <c r="J164" s="1130"/>
      <c r="K164" s="1130"/>
      <c r="L164" s="1130"/>
      <c r="M164" s="1111"/>
      <c r="N164" s="1077"/>
      <c r="O164" s="1077"/>
    </row>
    <row r="165" spans="2:15" s="1104" customFormat="1" x14ac:dyDescent="0.25">
      <c r="B165" s="1487"/>
      <c r="C165" s="1545"/>
      <c r="D165" s="1105" t="s">
        <v>1198</v>
      </c>
      <c r="E165" s="1106"/>
      <c r="F165" s="1107"/>
      <c r="G165" s="1108"/>
      <c r="H165" s="1109">
        <v>1</v>
      </c>
      <c r="I165" s="1129" t="str">
        <f>T('Qualitative Analysis'!I165)</f>
        <v/>
      </c>
      <c r="J165" s="1130"/>
      <c r="K165" s="1130"/>
      <c r="L165" s="1130"/>
      <c r="M165" s="1111"/>
      <c r="N165" s="1077"/>
      <c r="O165" s="1077"/>
    </row>
    <row r="166" spans="2:15" ht="23.25" x14ac:dyDescent="0.25">
      <c r="B166" s="1487"/>
      <c r="C166" s="1478" t="s">
        <v>908</v>
      </c>
      <c r="D166" s="1058" t="s">
        <v>909</v>
      </c>
      <c r="E166" s="1543"/>
      <c r="F166" s="1543"/>
      <c r="G166" s="1083"/>
      <c r="H166" s="1112">
        <f>'Indepth Analysis'!I142</f>
        <v>0</v>
      </c>
      <c r="I166" s="1129" t="str">
        <f>T('Qualitative Analysis'!I166)</f>
        <v/>
      </c>
      <c r="J166" s="1059"/>
      <c r="K166" s="1059"/>
      <c r="L166" s="1059"/>
      <c r="M166" s="1114"/>
    </row>
    <row r="167" spans="2:15" ht="23.25" x14ac:dyDescent="0.25">
      <c r="B167" s="1487"/>
      <c r="C167" s="1478"/>
      <c r="D167" s="1058" t="s">
        <v>910</v>
      </c>
      <c r="E167" s="1543"/>
      <c r="F167" s="1543"/>
      <c r="G167" s="1083"/>
      <c r="H167" s="1112">
        <f>'Indepth Analysis'!I143</f>
        <v>0</v>
      </c>
      <c r="I167" s="1129" t="str">
        <f>T('Qualitative Analysis'!I167)</f>
        <v/>
      </c>
      <c r="J167" s="1059"/>
      <c r="K167" s="1059"/>
      <c r="L167" s="1059"/>
      <c r="M167" s="1114"/>
    </row>
    <row r="168" spans="2:15" ht="23.25" x14ac:dyDescent="0.25">
      <c r="B168" s="1487"/>
      <c r="C168" s="1478"/>
      <c r="D168" s="1058" t="s">
        <v>795</v>
      </c>
      <c r="E168" s="1543"/>
      <c r="F168" s="1543"/>
      <c r="G168" s="1083"/>
      <c r="H168" s="1112">
        <f>'Indepth Analysis'!I144</f>
        <v>0</v>
      </c>
      <c r="I168" s="1129" t="str">
        <f>T('Qualitative Analysis'!I168)</f>
        <v/>
      </c>
      <c r="J168" s="1059"/>
      <c r="K168" s="1059"/>
      <c r="L168" s="1059"/>
      <c r="M168" s="1114"/>
    </row>
    <row r="169" spans="2:15" x14ac:dyDescent="0.25">
      <c r="B169" s="1487"/>
      <c r="C169" s="1478" t="s">
        <v>911</v>
      </c>
      <c r="D169" s="1058" t="s">
        <v>912</v>
      </c>
      <c r="E169" s="1115" t="s">
        <v>1437</v>
      </c>
      <c r="F169" s="1115" t="s">
        <v>1437</v>
      </c>
      <c r="G169" s="1121"/>
      <c r="H169" s="1112">
        <f>'Indepth Analysis'!I145</f>
        <v>0</v>
      </c>
      <c r="I169" s="1129" t="str">
        <f>T('Qualitative Analysis'!I169)</f>
        <v/>
      </c>
      <c r="J169" s="1136"/>
      <c r="K169" s="1136"/>
      <c r="L169" s="1136"/>
      <c r="M169" s="1114"/>
    </row>
    <row r="170" spans="2:15" x14ac:dyDescent="0.25">
      <c r="B170" s="1487"/>
      <c r="C170" s="1478"/>
      <c r="D170" s="1058" t="s">
        <v>797</v>
      </c>
      <c r="E170" s="1115" t="s">
        <v>1437</v>
      </c>
      <c r="F170" s="1115" t="s">
        <v>1437</v>
      </c>
      <c r="G170" s="1121"/>
      <c r="H170" s="1112">
        <f>'Indepth Analysis'!I146</f>
        <v>0</v>
      </c>
      <c r="I170" s="1129" t="str">
        <f>T('Qualitative Analysis'!I170)</f>
        <v/>
      </c>
      <c r="J170" s="1136"/>
      <c r="K170" s="1136"/>
      <c r="L170" s="1136"/>
      <c r="M170" s="1114"/>
    </row>
    <row r="171" spans="2:15" ht="27" thickBot="1" x14ac:dyDescent="0.3">
      <c r="B171" s="1489"/>
      <c r="C171" s="1483"/>
      <c r="D171" s="1091" t="s">
        <v>798</v>
      </c>
      <c r="E171" s="1115" t="s">
        <v>1437</v>
      </c>
      <c r="F171" s="1115" t="s">
        <v>1437</v>
      </c>
      <c r="G171" s="1092"/>
      <c r="H171" s="1117">
        <f>'Indepth Analysis'!I147</f>
        <v>0</v>
      </c>
      <c r="I171" s="1137" t="str">
        <f>T('Qualitative Analysis'!I171)</f>
        <v/>
      </c>
      <c r="J171" s="1138"/>
      <c r="K171" s="1138"/>
      <c r="L171" s="1138"/>
      <c r="M171" s="1124"/>
    </row>
    <row r="172" spans="2:15" s="1065" customFormat="1" ht="27" thickBot="1" x14ac:dyDescent="0.3">
      <c r="B172" s="1064"/>
      <c r="D172" s="1066"/>
      <c r="E172" s="1067"/>
      <c r="F172" s="1068"/>
      <c r="H172" s="1118"/>
      <c r="I172" s="1132"/>
      <c r="M172" s="1045"/>
      <c r="N172" s="1045"/>
      <c r="O172" s="1045"/>
    </row>
    <row r="173" spans="2:15" s="1047" customFormat="1" ht="36.75" thickBot="1" x14ac:dyDescent="0.3">
      <c r="B173" s="1554" t="s">
        <v>1459</v>
      </c>
      <c r="C173" s="1555"/>
      <c r="D173" s="1555"/>
      <c r="E173" s="1555"/>
      <c r="F173" s="1555"/>
      <c r="G173" s="1555"/>
      <c r="H173" s="1555"/>
      <c r="I173" s="1555"/>
      <c r="J173" s="1555"/>
      <c r="K173" s="1555"/>
      <c r="L173" s="1555"/>
      <c r="M173" s="1556"/>
      <c r="N173" s="1046"/>
      <c r="O173" s="1046"/>
    </row>
    <row r="174" spans="2:15" s="1050" customFormat="1" ht="32.25" thickBot="1" x14ac:dyDescent="0.3">
      <c r="B174" s="1522" t="s">
        <v>1430</v>
      </c>
      <c r="C174" s="1523"/>
      <c r="D174" s="1524"/>
      <c r="E174" s="1525" t="s">
        <v>1431</v>
      </c>
      <c r="F174" s="1526"/>
      <c r="G174" s="1526"/>
      <c r="H174" s="1526"/>
      <c r="I174" s="1526"/>
      <c r="J174" s="1526"/>
      <c r="K174" s="1526"/>
      <c r="L174" s="1526"/>
      <c r="M174" s="1527"/>
      <c r="N174" s="1048"/>
      <c r="O174" s="1049"/>
    </row>
    <row r="175" spans="2:15" s="1050" customFormat="1" ht="29.25" thickBot="1" x14ac:dyDescent="0.3">
      <c r="B175" s="1434"/>
      <c r="C175" s="1435"/>
      <c r="D175" s="1436"/>
      <c r="E175" s="1528"/>
      <c r="F175" s="1529"/>
      <c r="G175" s="1529"/>
      <c r="H175" s="1529"/>
      <c r="I175" s="1529"/>
      <c r="J175" s="1529"/>
      <c r="K175" s="1529"/>
      <c r="L175" s="1529"/>
      <c r="M175" s="1530"/>
      <c r="N175" s="1048"/>
      <c r="O175" s="1049"/>
    </row>
    <row r="176" spans="2:15" s="1051" customFormat="1" ht="28.5" x14ac:dyDescent="0.25">
      <c r="B176" s="1440" t="s">
        <v>899</v>
      </c>
      <c r="C176" s="1444" t="s">
        <v>1433</v>
      </c>
      <c r="D176" s="1444"/>
      <c r="E176" s="1096" t="s">
        <v>183</v>
      </c>
      <c r="F176" s="1557" t="s">
        <v>1450</v>
      </c>
      <c r="G176" s="1450" t="s">
        <v>188</v>
      </c>
      <c r="H176" s="1564" t="s">
        <v>636</v>
      </c>
      <c r="I176" s="1561" t="s">
        <v>1451</v>
      </c>
      <c r="J176" s="1134" t="s">
        <v>1460</v>
      </c>
      <c r="K176" s="1561" t="s">
        <v>628</v>
      </c>
      <c r="L176" s="1561" t="s">
        <v>1461</v>
      </c>
      <c r="M176" s="1535" t="s">
        <v>1462</v>
      </c>
      <c r="N176" s="1049"/>
      <c r="O176" s="1049"/>
    </row>
    <row r="177" spans="2:15" s="1051" customFormat="1" ht="29.25" thickBot="1" x14ac:dyDescent="0.3">
      <c r="B177" s="1441"/>
      <c r="C177" s="1053" t="s">
        <v>905</v>
      </c>
      <c r="D177" s="1053" t="s">
        <v>1435</v>
      </c>
      <c r="E177" s="1096"/>
      <c r="F177" s="1557"/>
      <c r="G177" s="1450"/>
      <c r="H177" s="1565"/>
      <c r="I177" s="1566"/>
      <c r="J177" s="1134"/>
      <c r="K177" s="1562"/>
      <c r="L177" s="1562"/>
      <c r="M177" s="1536"/>
      <c r="N177" s="1049"/>
      <c r="O177" s="1049"/>
    </row>
    <row r="178" spans="2:15" s="1104" customFormat="1" x14ac:dyDescent="0.25">
      <c r="B178" s="1486" t="s">
        <v>1448</v>
      </c>
      <c r="C178" s="1544" t="s">
        <v>1453</v>
      </c>
      <c r="D178" s="1097" t="s">
        <v>1195</v>
      </c>
      <c r="E178" s="1098"/>
      <c r="F178" s="1099"/>
      <c r="G178" s="1100"/>
      <c r="H178" s="1101">
        <v>4</v>
      </c>
      <c r="I178" s="1127" t="str">
        <f>T('Qualitative Analysis'!I178)</f>
        <v/>
      </c>
      <c r="J178" s="1128"/>
      <c r="K178" s="1128"/>
      <c r="L178" s="1128"/>
      <c r="M178" s="1103"/>
      <c r="N178" s="1077"/>
      <c r="O178" s="1077"/>
    </row>
    <row r="179" spans="2:15" s="1104" customFormat="1" x14ac:dyDescent="0.25">
      <c r="B179" s="1487"/>
      <c r="C179" s="1545"/>
      <c r="D179" s="1105" t="s">
        <v>1455</v>
      </c>
      <c r="E179" s="1106"/>
      <c r="F179" s="1107"/>
      <c r="G179" s="1108"/>
      <c r="H179" s="1109">
        <v>3</v>
      </c>
      <c r="I179" s="1129" t="str">
        <f>T('Qualitative Analysis'!I179)</f>
        <v/>
      </c>
      <c r="J179" s="1130"/>
      <c r="K179" s="1130"/>
      <c r="L179" s="1130"/>
      <c r="M179" s="1111"/>
      <c r="N179" s="1077"/>
      <c r="O179" s="1077"/>
    </row>
    <row r="180" spans="2:15" s="1104" customFormat="1" x14ac:dyDescent="0.25">
      <c r="B180" s="1487"/>
      <c r="C180" s="1545"/>
      <c r="D180" s="1105" t="s">
        <v>1198</v>
      </c>
      <c r="E180" s="1106"/>
      <c r="F180" s="1107"/>
      <c r="G180" s="1108"/>
      <c r="H180" s="1109">
        <v>1</v>
      </c>
      <c r="I180" s="1129" t="str">
        <f>T('Qualitative Analysis'!I180)</f>
        <v/>
      </c>
      <c r="J180" s="1130"/>
      <c r="K180" s="1130"/>
      <c r="L180" s="1130"/>
      <c r="M180" s="1111"/>
      <c r="N180" s="1077"/>
      <c r="O180" s="1077"/>
    </row>
    <row r="181" spans="2:15" ht="23.25" x14ac:dyDescent="0.25">
      <c r="B181" s="1487"/>
      <c r="C181" s="1478" t="s">
        <v>908</v>
      </c>
      <c r="D181" s="1058" t="s">
        <v>909</v>
      </c>
      <c r="E181" s="1543"/>
      <c r="F181" s="1543"/>
      <c r="G181" s="1083"/>
      <c r="H181" s="1112">
        <f>'Indepth Analysis'!I154</f>
        <v>0</v>
      </c>
      <c r="I181" s="1129" t="str">
        <f>T('Qualitative Analysis'!I181)</f>
        <v/>
      </c>
      <c r="J181" s="1059"/>
      <c r="K181" s="1059"/>
      <c r="L181" s="1059"/>
      <c r="M181" s="1114"/>
    </row>
    <row r="182" spans="2:15" ht="23.25" x14ac:dyDescent="0.25">
      <c r="B182" s="1487"/>
      <c r="C182" s="1478"/>
      <c r="D182" s="1058" t="s">
        <v>910</v>
      </c>
      <c r="E182" s="1543"/>
      <c r="F182" s="1543"/>
      <c r="G182" s="1083"/>
      <c r="H182" s="1112">
        <f>'Indepth Analysis'!I155</f>
        <v>0</v>
      </c>
      <c r="I182" s="1129" t="str">
        <f>T('Qualitative Analysis'!I182)</f>
        <v/>
      </c>
      <c r="J182" s="1059"/>
      <c r="K182" s="1059"/>
      <c r="L182" s="1059"/>
      <c r="M182" s="1114"/>
    </row>
    <row r="183" spans="2:15" ht="23.25" x14ac:dyDescent="0.25">
      <c r="B183" s="1487"/>
      <c r="C183" s="1478"/>
      <c r="D183" s="1058" t="s">
        <v>795</v>
      </c>
      <c r="E183" s="1543"/>
      <c r="F183" s="1543"/>
      <c r="G183" s="1083"/>
      <c r="H183" s="1112">
        <f>'Indepth Analysis'!I156</f>
        <v>0</v>
      </c>
      <c r="I183" s="1129" t="str">
        <f>T('Qualitative Analysis'!I183)</f>
        <v/>
      </c>
      <c r="J183" s="1059"/>
      <c r="K183" s="1059"/>
      <c r="L183" s="1059"/>
      <c r="M183" s="1114"/>
    </row>
    <row r="184" spans="2:15" x14ac:dyDescent="0.25">
      <c r="B184" s="1487"/>
      <c r="C184" s="1478" t="s">
        <v>911</v>
      </c>
      <c r="D184" s="1478" t="s">
        <v>912</v>
      </c>
      <c r="E184" s="1543"/>
      <c r="F184" s="1115" t="s">
        <v>1438</v>
      </c>
      <c r="G184" s="1537"/>
      <c r="H184" s="1112">
        <f>'Indepth Analysis'!I157</f>
        <v>0</v>
      </c>
      <c r="I184" s="1560" t="str">
        <f>T('Qualitative Analysis'!I184:I185)</f>
        <v/>
      </c>
      <c r="J184" s="1494"/>
      <c r="K184" s="1494"/>
      <c r="L184" s="1494"/>
      <c r="M184" s="1547"/>
    </row>
    <row r="185" spans="2:15" x14ac:dyDescent="0.25">
      <c r="B185" s="1487"/>
      <c r="C185" s="1478"/>
      <c r="D185" s="1478"/>
      <c r="E185" s="1543"/>
      <c r="F185" s="1115" t="s">
        <v>1439</v>
      </c>
      <c r="G185" s="1537"/>
      <c r="H185" s="1112">
        <f>'Indepth Analysis'!I158</f>
        <v>0</v>
      </c>
      <c r="I185" s="1560"/>
      <c r="J185" s="1508"/>
      <c r="K185" s="1508"/>
      <c r="L185" s="1508"/>
      <c r="M185" s="1550"/>
    </row>
    <row r="186" spans="2:15" x14ac:dyDescent="0.25">
      <c r="B186" s="1487"/>
      <c r="C186" s="1478"/>
      <c r="D186" s="1478" t="s">
        <v>797</v>
      </c>
      <c r="E186" s="1543"/>
      <c r="F186" s="1115" t="s">
        <v>1438</v>
      </c>
      <c r="G186" s="1537"/>
      <c r="H186" s="1112">
        <f>'Indepth Analysis'!I159</f>
        <v>0</v>
      </c>
      <c r="I186" s="1560" t="str">
        <f>T('Qualitative Analysis'!I186:I187)</f>
        <v/>
      </c>
      <c r="J186" s="1494"/>
      <c r="K186" s="1494"/>
      <c r="L186" s="1494"/>
      <c r="M186" s="1547"/>
    </row>
    <row r="187" spans="2:15" x14ac:dyDescent="0.25">
      <c r="B187" s="1487"/>
      <c r="C187" s="1478"/>
      <c r="D187" s="1478"/>
      <c r="E187" s="1543"/>
      <c r="F187" s="1115" t="s">
        <v>1439</v>
      </c>
      <c r="G187" s="1537"/>
      <c r="H187" s="1112">
        <f>'Indepth Analysis'!I160</f>
        <v>0</v>
      </c>
      <c r="I187" s="1560"/>
      <c r="J187" s="1508"/>
      <c r="K187" s="1508"/>
      <c r="L187" s="1508"/>
      <c r="M187" s="1550"/>
    </row>
    <row r="188" spans="2:15" x14ac:dyDescent="0.25">
      <c r="B188" s="1487"/>
      <c r="C188" s="1478"/>
      <c r="D188" s="1478" t="s">
        <v>798</v>
      </c>
      <c r="E188" s="1543"/>
      <c r="F188" s="1115" t="s">
        <v>1438</v>
      </c>
      <c r="G188" s="1537"/>
      <c r="H188" s="1112">
        <f>'Indepth Analysis'!I161</f>
        <v>0</v>
      </c>
      <c r="I188" s="1560" t="str">
        <f>T('Qualitative Analysis'!I188:I189)</f>
        <v/>
      </c>
      <c r="J188" s="1494"/>
      <c r="K188" s="1494"/>
      <c r="L188" s="1494"/>
      <c r="M188" s="1547"/>
    </row>
    <row r="189" spans="2:15" ht="27" thickBot="1" x14ac:dyDescent="0.3">
      <c r="B189" s="1489"/>
      <c r="C189" s="1483"/>
      <c r="D189" s="1483"/>
      <c r="E189" s="1546"/>
      <c r="F189" s="1116" t="s">
        <v>1439</v>
      </c>
      <c r="G189" s="1538"/>
      <c r="H189" s="1117">
        <f>'Indepth Analysis'!I162</f>
        <v>0</v>
      </c>
      <c r="I189" s="1563"/>
      <c r="J189" s="1496"/>
      <c r="K189" s="1496"/>
      <c r="L189" s="1496"/>
      <c r="M189" s="1549"/>
    </row>
  </sheetData>
  <mergeCells count="381">
    <mergeCell ref="L184:L185"/>
    <mergeCell ref="M184:M185"/>
    <mergeCell ref="D186:D187"/>
    <mergeCell ref="E186:E187"/>
    <mergeCell ref="G186:G187"/>
    <mergeCell ref="I186:I187"/>
    <mergeCell ref="J186:J187"/>
    <mergeCell ref="K186:K187"/>
    <mergeCell ref="L186:L187"/>
    <mergeCell ref="M186:M187"/>
    <mergeCell ref="D184:D185"/>
    <mergeCell ref="E184:E185"/>
    <mergeCell ref="G184:G185"/>
    <mergeCell ref="I184:I185"/>
    <mergeCell ref="J184:J185"/>
    <mergeCell ref="K184:K185"/>
    <mergeCell ref="K176:K177"/>
    <mergeCell ref="L176:L177"/>
    <mergeCell ref="M176:M177"/>
    <mergeCell ref="B178:B189"/>
    <mergeCell ref="C178:C180"/>
    <mergeCell ref="C181:C183"/>
    <mergeCell ref="E181:F181"/>
    <mergeCell ref="E182:F182"/>
    <mergeCell ref="E183:F183"/>
    <mergeCell ref="C184:C189"/>
    <mergeCell ref="B176:B177"/>
    <mergeCell ref="C176:D176"/>
    <mergeCell ref="F176:F177"/>
    <mergeCell ref="G176:G177"/>
    <mergeCell ref="H176:H177"/>
    <mergeCell ref="I176:I177"/>
    <mergeCell ref="L188:L189"/>
    <mergeCell ref="M188:M189"/>
    <mergeCell ref="D188:D189"/>
    <mergeCell ref="E188:E189"/>
    <mergeCell ref="G188:G189"/>
    <mergeCell ref="I188:I189"/>
    <mergeCell ref="J188:J189"/>
    <mergeCell ref="K188:K189"/>
    <mergeCell ref="C169:C171"/>
    <mergeCell ref="B173:M173"/>
    <mergeCell ref="B174:D174"/>
    <mergeCell ref="E174:M174"/>
    <mergeCell ref="B175:D175"/>
    <mergeCell ref="E175:M175"/>
    <mergeCell ref="I161:I162"/>
    <mergeCell ref="K161:K162"/>
    <mergeCell ref="L161:L162"/>
    <mergeCell ref="M161:M162"/>
    <mergeCell ref="B163:B171"/>
    <mergeCell ref="C163:C165"/>
    <mergeCell ref="C166:C168"/>
    <mergeCell ref="E166:F166"/>
    <mergeCell ref="E167:F167"/>
    <mergeCell ref="E168:F168"/>
    <mergeCell ref="B159:D159"/>
    <mergeCell ref="E159:M159"/>
    <mergeCell ref="B160:D160"/>
    <mergeCell ref="E160:M160"/>
    <mergeCell ref="B161:B162"/>
    <mergeCell ref="C161:D161"/>
    <mergeCell ref="F161:F162"/>
    <mergeCell ref="G161:G162"/>
    <mergeCell ref="H161:H162"/>
    <mergeCell ref="D153:D156"/>
    <mergeCell ref="E153:E156"/>
    <mergeCell ref="G153:G156"/>
    <mergeCell ref="I153:I156"/>
    <mergeCell ref="J153:J156"/>
    <mergeCell ref="K153:K156"/>
    <mergeCell ref="L153:L156"/>
    <mergeCell ref="M153:M156"/>
    <mergeCell ref="B158:M158"/>
    <mergeCell ref="B139:B156"/>
    <mergeCell ref="C139:C141"/>
    <mergeCell ref="C142:C144"/>
    <mergeCell ref="E142:F142"/>
    <mergeCell ref="E143:F143"/>
    <mergeCell ref="E144:F144"/>
    <mergeCell ref="C145:C156"/>
    <mergeCell ref="K145:K148"/>
    <mergeCell ref="L145:L148"/>
    <mergeCell ref="M145:M148"/>
    <mergeCell ref="D149:D152"/>
    <mergeCell ref="E149:E152"/>
    <mergeCell ref="G149:G152"/>
    <mergeCell ref="I149:I152"/>
    <mergeCell ref="J149:J152"/>
    <mergeCell ref="K149:K152"/>
    <mergeCell ref="L149:L152"/>
    <mergeCell ref="M149:M152"/>
    <mergeCell ref="D145:D148"/>
    <mergeCell ref="E145:E148"/>
    <mergeCell ref="G145:G148"/>
    <mergeCell ref="I145:I148"/>
    <mergeCell ref="J145:J148"/>
    <mergeCell ref="D129:D132"/>
    <mergeCell ref="E129:E132"/>
    <mergeCell ref="G129:G132"/>
    <mergeCell ref="I129:I132"/>
    <mergeCell ref="J129:J132"/>
    <mergeCell ref="K129:K132"/>
    <mergeCell ref="L129:L132"/>
    <mergeCell ref="M129:M132"/>
    <mergeCell ref="M137:M138"/>
    <mergeCell ref="L137:L138"/>
    <mergeCell ref="B134:M134"/>
    <mergeCell ref="B135:D135"/>
    <mergeCell ref="E135:M135"/>
    <mergeCell ref="B136:D136"/>
    <mergeCell ref="E136:M136"/>
    <mergeCell ref="B137:B138"/>
    <mergeCell ref="C137:D137"/>
    <mergeCell ref="F137:F138"/>
    <mergeCell ref="G137:G138"/>
    <mergeCell ref="H137:H138"/>
    <mergeCell ref="I137:I138"/>
    <mergeCell ref="K137:K138"/>
    <mergeCell ref="K121:K124"/>
    <mergeCell ref="L121:L124"/>
    <mergeCell ref="M121:M124"/>
    <mergeCell ref="D125:D128"/>
    <mergeCell ref="E125:E128"/>
    <mergeCell ref="G125:G128"/>
    <mergeCell ref="I125:I128"/>
    <mergeCell ref="J125:J128"/>
    <mergeCell ref="K125:K128"/>
    <mergeCell ref="L125:L128"/>
    <mergeCell ref="M125:M128"/>
    <mergeCell ref="B115:B132"/>
    <mergeCell ref="C115:C117"/>
    <mergeCell ref="C118:C120"/>
    <mergeCell ref="E118:F118"/>
    <mergeCell ref="E119:F119"/>
    <mergeCell ref="E120:F120"/>
    <mergeCell ref="B110:M110"/>
    <mergeCell ref="B111:D111"/>
    <mergeCell ref="E111:M111"/>
    <mergeCell ref="B112:D112"/>
    <mergeCell ref="E112:M112"/>
    <mergeCell ref="B113:B114"/>
    <mergeCell ref="C113:D113"/>
    <mergeCell ref="F113:F114"/>
    <mergeCell ref="G113:G114"/>
    <mergeCell ref="H113:H114"/>
    <mergeCell ref="C121:C132"/>
    <mergeCell ref="D121:D124"/>
    <mergeCell ref="E121:E124"/>
    <mergeCell ref="G121:G124"/>
    <mergeCell ref="I121:I124"/>
    <mergeCell ref="J121:J124"/>
    <mergeCell ref="I113:I114"/>
    <mergeCell ref="K113:K114"/>
    <mergeCell ref="D105:D108"/>
    <mergeCell ref="E105:E108"/>
    <mergeCell ref="G105:G108"/>
    <mergeCell ref="I105:I108"/>
    <mergeCell ref="J105:J108"/>
    <mergeCell ref="K105:K108"/>
    <mergeCell ref="L105:L108"/>
    <mergeCell ref="M105:M108"/>
    <mergeCell ref="M113:M114"/>
    <mergeCell ref="L113:L114"/>
    <mergeCell ref="K97:K100"/>
    <mergeCell ref="L97:L100"/>
    <mergeCell ref="M97:M100"/>
    <mergeCell ref="D101:D104"/>
    <mergeCell ref="E101:E104"/>
    <mergeCell ref="G101:G104"/>
    <mergeCell ref="I101:I104"/>
    <mergeCell ref="J101:J104"/>
    <mergeCell ref="K101:K104"/>
    <mergeCell ref="L101:L104"/>
    <mergeCell ref="M101:M104"/>
    <mergeCell ref="B91:B108"/>
    <mergeCell ref="C91:C93"/>
    <mergeCell ref="C94:C96"/>
    <mergeCell ref="E94:F94"/>
    <mergeCell ref="E95:F95"/>
    <mergeCell ref="E96:F96"/>
    <mergeCell ref="B86:M86"/>
    <mergeCell ref="B87:D87"/>
    <mergeCell ref="E87:M87"/>
    <mergeCell ref="B88:D88"/>
    <mergeCell ref="E88:M88"/>
    <mergeCell ref="B89:B90"/>
    <mergeCell ref="C89:D89"/>
    <mergeCell ref="F89:F90"/>
    <mergeCell ref="G89:G90"/>
    <mergeCell ref="H89:H90"/>
    <mergeCell ref="C97:C108"/>
    <mergeCell ref="D97:D100"/>
    <mergeCell ref="E97:E100"/>
    <mergeCell ref="G97:G100"/>
    <mergeCell ref="I97:I100"/>
    <mergeCell ref="J97:J100"/>
    <mergeCell ref="I89:I90"/>
    <mergeCell ref="K89:K90"/>
    <mergeCell ref="D83:D84"/>
    <mergeCell ref="E83:E84"/>
    <mergeCell ref="G83:G84"/>
    <mergeCell ref="I83:I84"/>
    <mergeCell ref="J83:J84"/>
    <mergeCell ref="K83:K84"/>
    <mergeCell ref="L83:L84"/>
    <mergeCell ref="M83:M84"/>
    <mergeCell ref="M89:M90"/>
    <mergeCell ref="L89:L90"/>
    <mergeCell ref="K79:K80"/>
    <mergeCell ref="L79:L80"/>
    <mergeCell ref="M79:M80"/>
    <mergeCell ref="D81:D82"/>
    <mergeCell ref="E81:E82"/>
    <mergeCell ref="G81:G82"/>
    <mergeCell ref="I81:I82"/>
    <mergeCell ref="J81:J82"/>
    <mergeCell ref="K81:K82"/>
    <mergeCell ref="L81:L82"/>
    <mergeCell ref="M81:M82"/>
    <mergeCell ref="B73:B84"/>
    <mergeCell ref="C73:C75"/>
    <mergeCell ref="C76:C78"/>
    <mergeCell ref="E76:F76"/>
    <mergeCell ref="E77:F77"/>
    <mergeCell ref="E78:F78"/>
    <mergeCell ref="B68:M68"/>
    <mergeCell ref="B69:D69"/>
    <mergeCell ref="E69:M69"/>
    <mergeCell ref="B70:D70"/>
    <mergeCell ref="E70:M70"/>
    <mergeCell ref="B71:B72"/>
    <mergeCell ref="C71:D71"/>
    <mergeCell ref="F71:F72"/>
    <mergeCell ref="G71:G72"/>
    <mergeCell ref="H71:H72"/>
    <mergeCell ref="C79:C84"/>
    <mergeCell ref="D79:D80"/>
    <mergeCell ref="E79:E80"/>
    <mergeCell ref="G79:G80"/>
    <mergeCell ref="I79:I80"/>
    <mergeCell ref="J79:J80"/>
    <mergeCell ref="I71:I72"/>
    <mergeCell ref="K71:K72"/>
    <mergeCell ref="D65:D66"/>
    <mergeCell ref="E65:E66"/>
    <mergeCell ref="G65:G66"/>
    <mergeCell ref="I65:I66"/>
    <mergeCell ref="J65:J66"/>
    <mergeCell ref="K65:K66"/>
    <mergeCell ref="L65:L66"/>
    <mergeCell ref="M65:M66"/>
    <mergeCell ref="M71:M72"/>
    <mergeCell ref="L71:L72"/>
    <mergeCell ref="K61:K62"/>
    <mergeCell ref="L61:L62"/>
    <mergeCell ref="M61:M62"/>
    <mergeCell ref="D63:D64"/>
    <mergeCell ref="E63:E64"/>
    <mergeCell ref="G63:G64"/>
    <mergeCell ref="I63:I64"/>
    <mergeCell ref="J63:J64"/>
    <mergeCell ref="K63:K64"/>
    <mergeCell ref="L63:L64"/>
    <mergeCell ref="M63:M64"/>
    <mergeCell ref="B55:B66"/>
    <mergeCell ref="C55:C57"/>
    <mergeCell ref="C58:C60"/>
    <mergeCell ref="E58:F58"/>
    <mergeCell ref="E59:F59"/>
    <mergeCell ref="E60:F60"/>
    <mergeCell ref="B50:M50"/>
    <mergeCell ref="B51:D51"/>
    <mergeCell ref="E51:M51"/>
    <mergeCell ref="B52:D52"/>
    <mergeCell ref="E52:M52"/>
    <mergeCell ref="B53:B54"/>
    <mergeCell ref="C53:D53"/>
    <mergeCell ref="F53:F54"/>
    <mergeCell ref="G53:G54"/>
    <mergeCell ref="H53:H54"/>
    <mergeCell ref="C61:C66"/>
    <mergeCell ref="D61:D62"/>
    <mergeCell ref="E61:E62"/>
    <mergeCell ref="G61:G62"/>
    <mergeCell ref="I61:I62"/>
    <mergeCell ref="J61:J62"/>
    <mergeCell ref="I53:I54"/>
    <mergeCell ref="K53:K54"/>
    <mergeCell ref="D45:D48"/>
    <mergeCell ref="E45:E48"/>
    <mergeCell ref="G45:G48"/>
    <mergeCell ref="I45:I48"/>
    <mergeCell ref="J45:J48"/>
    <mergeCell ref="K45:K48"/>
    <mergeCell ref="L45:L48"/>
    <mergeCell ref="M45:M48"/>
    <mergeCell ref="M53:M54"/>
    <mergeCell ref="L53:L54"/>
    <mergeCell ref="K37:K40"/>
    <mergeCell ref="L37:L40"/>
    <mergeCell ref="M37:M40"/>
    <mergeCell ref="D41:D44"/>
    <mergeCell ref="E41:E44"/>
    <mergeCell ref="G41:G44"/>
    <mergeCell ref="I41:I44"/>
    <mergeCell ref="J41:J44"/>
    <mergeCell ref="K41:K44"/>
    <mergeCell ref="L41:L44"/>
    <mergeCell ref="M41:M44"/>
    <mergeCell ref="B31:B48"/>
    <mergeCell ref="C31:C33"/>
    <mergeCell ref="C34:C36"/>
    <mergeCell ref="E34:F34"/>
    <mergeCell ref="E35:F35"/>
    <mergeCell ref="E36:F36"/>
    <mergeCell ref="B26:M26"/>
    <mergeCell ref="B27:D27"/>
    <mergeCell ref="E27:M27"/>
    <mergeCell ref="B28:D28"/>
    <mergeCell ref="E28:M28"/>
    <mergeCell ref="B29:B30"/>
    <mergeCell ref="C29:D29"/>
    <mergeCell ref="F29:F30"/>
    <mergeCell ref="G29:G30"/>
    <mergeCell ref="H29:H30"/>
    <mergeCell ref="C37:C48"/>
    <mergeCell ref="D37:D40"/>
    <mergeCell ref="E37:E40"/>
    <mergeCell ref="G37:G40"/>
    <mergeCell ref="I37:I40"/>
    <mergeCell ref="J37:J40"/>
    <mergeCell ref="I29:I30"/>
    <mergeCell ref="K29:K30"/>
    <mergeCell ref="D21:D24"/>
    <mergeCell ref="E21:E24"/>
    <mergeCell ref="G21:G24"/>
    <mergeCell ref="I21:I24"/>
    <mergeCell ref="J21:J24"/>
    <mergeCell ref="K21:K24"/>
    <mergeCell ref="L21:L24"/>
    <mergeCell ref="M21:M24"/>
    <mergeCell ref="M29:M30"/>
    <mergeCell ref="L29:L30"/>
    <mergeCell ref="L5:L6"/>
    <mergeCell ref="K13:K16"/>
    <mergeCell ref="L13:L16"/>
    <mergeCell ref="M13:M16"/>
    <mergeCell ref="D17:D20"/>
    <mergeCell ref="E17:E20"/>
    <mergeCell ref="G17:G20"/>
    <mergeCell ref="I17:I20"/>
    <mergeCell ref="J17:J20"/>
    <mergeCell ref="K17:K20"/>
    <mergeCell ref="L17:L20"/>
    <mergeCell ref="M17:M20"/>
    <mergeCell ref="M5:M6"/>
    <mergeCell ref="B7:B24"/>
    <mergeCell ref="C7:C9"/>
    <mergeCell ref="C10:C12"/>
    <mergeCell ref="E10:F10"/>
    <mergeCell ref="E11:F11"/>
    <mergeCell ref="E12:F12"/>
    <mergeCell ref="B2:M2"/>
    <mergeCell ref="B3:D3"/>
    <mergeCell ref="E3:M3"/>
    <mergeCell ref="B4:D4"/>
    <mergeCell ref="E4:M4"/>
    <mergeCell ref="B5:B6"/>
    <mergeCell ref="C5:D5"/>
    <mergeCell ref="F5:F6"/>
    <mergeCell ref="G5:G6"/>
    <mergeCell ref="H5:H6"/>
    <mergeCell ref="C13:C24"/>
    <mergeCell ref="D13:D16"/>
    <mergeCell ref="E13:E16"/>
    <mergeCell ref="G13:G16"/>
    <mergeCell ref="I13:I16"/>
    <mergeCell ref="J13:J16"/>
    <mergeCell ref="I5:I6"/>
    <mergeCell ref="K5:K6"/>
  </mergeCells>
  <conditionalFormatting sqref="H10:H24">
    <cfRule type="dataBar" priority="18">
      <dataBar>
        <cfvo type="num" val="0"/>
        <cfvo type="num" val="1"/>
        <color rgb="FF638EC6"/>
      </dataBar>
      <extLst>
        <ext xmlns:x14="http://schemas.microsoft.com/office/spreadsheetml/2009/9/main" uri="{B025F937-C7B1-47D3-B67F-A62EFF666E3E}">
          <x14:id>{75B91221-164F-469A-977E-92812B6478A4}</x14:id>
        </ext>
      </extLst>
    </cfRule>
  </conditionalFormatting>
  <conditionalFormatting sqref="H34:H48">
    <cfRule type="dataBar" priority="17">
      <dataBar>
        <cfvo type="num" val="0"/>
        <cfvo type="num" val="1"/>
        <color rgb="FF638EC6"/>
      </dataBar>
      <extLst>
        <ext xmlns:x14="http://schemas.microsoft.com/office/spreadsheetml/2009/9/main" uri="{B025F937-C7B1-47D3-B67F-A62EFF666E3E}">
          <x14:id>{B855C416-E728-4AA1-BBFD-D113E0407F30}</x14:id>
        </ext>
      </extLst>
    </cfRule>
  </conditionalFormatting>
  <conditionalFormatting sqref="H58:H66">
    <cfRule type="dataBar" priority="16">
      <dataBar>
        <cfvo type="num" val="0"/>
        <cfvo type="num" val="1"/>
        <color rgb="FF638EC6"/>
      </dataBar>
      <extLst>
        <ext xmlns:x14="http://schemas.microsoft.com/office/spreadsheetml/2009/9/main" uri="{B025F937-C7B1-47D3-B67F-A62EFF666E3E}">
          <x14:id>{C16255F1-C0D8-4751-813D-6417D35D0250}</x14:id>
        </ext>
      </extLst>
    </cfRule>
  </conditionalFormatting>
  <conditionalFormatting sqref="H76:H84">
    <cfRule type="dataBar" priority="15">
      <dataBar>
        <cfvo type="num" val="0"/>
        <cfvo type="num" val="1"/>
        <color rgb="FF638EC6"/>
      </dataBar>
      <extLst>
        <ext xmlns:x14="http://schemas.microsoft.com/office/spreadsheetml/2009/9/main" uri="{B025F937-C7B1-47D3-B67F-A62EFF666E3E}">
          <x14:id>{914F5C42-AA1D-4AD5-8543-EAFEB65AD699}</x14:id>
        </ext>
      </extLst>
    </cfRule>
  </conditionalFormatting>
  <conditionalFormatting sqref="H94:H108">
    <cfRule type="dataBar" priority="14">
      <dataBar>
        <cfvo type="num" val="0"/>
        <cfvo type="num" val="1"/>
        <color rgb="FF638EC6"/>
      </dataBar>
      <extLst>
        <ext xmlns:x14="http://schemas.microsoft.com/office/spreadsheetml/2009/9/main" uri="{B025F937-C7B1-47D3-B67F-A62EFF666E3E}">
          <x14:id>{E8DC0FB1-DC3A-4B7E-839A-994BC5F35DD9}</x14:id>
        </ext>
      </extLst>
    </cfRule>
  </conditionalFormatting>
  <conditionalFormatting sqref="H118:H132">
    <cfRule type="dataBar" priority="13">
      <dataBar>
        <cfvo type="num" val="0"/>
        <cfvo type="num" val="1"/>
        <color rgb="FF638EC6"/>
      </dataBar>
      <extLst>
        <ext xmlns:x14="http://schemas.microsoft.com/office/spreadsheetml/2009/9/main" uri="{B025F937-C7B1-47D3-B67F-A62EFF666E3E}">
          <x14:id>{DEA49A17-A41E-4F35-BF19-FBE261C5C338}</x14:id>
        </ext>
      </extLst>
    </cfRule>
  </conditionalFormatting>
  <conditionalFormatting sqref="H142:H156">
    <cfRule type="dataBar" priority="12">
      <dataBar>
        <cfvo type="num" val="0"/>
        <cfvo type="num" val="1"/>
        <color rgb="FF638EC6"/>
      </dataBar>
      <extLst>
        <ext xmlns:x14="http://schemas.microsoft.com/office/spreadsheetml/2009/9/main" uri="{B025F937-C7B1-47D3-B67F-A62EFF666E3E}">
          <x14:id>{2C95A429-F01F-4B0D-8FDD-3099775CAD56}</x14:id>
        </ext>
      </extLst>
    </cfRule>
  </conditionalFormatting>
  <conditionalFormatting sqref="H166:H171">
    <cfRule type="dataBar" priority="11">
      <dataBar>
        <cfvo type="num" val="0"/>
        <cfvo type="num" val="1"/>
        <color rgb="FF638EC6"/>
      </dataBar>
      <extLst>
        <ext xmlns:x14="http://schemas.microsoft.com/office/spreadsheetml/2009/9/main" uri="{B025F937-C7B1-47D3-B67F-A62EFF666E3E}">
          <x14:id>{0EE37246-1F95-485A-97D0-6DF18DC2930C}</x14:id>
        </ext>
      </extLst>
    </cfRule>
  </conditionalFormatting>
  <conditionalFormatting sqref="H181:H189">
    <cfRule type="dataBar" priority="10">
      <dataBar>
        <cfvo type="num" val="0"/>
        <cfvo type="num" val="1"/>
        <color rgb="FF638EC6"/>
      </dataBar>
      <extLst>
        <ext xmlns:x14="http://schemas.microsoft.com/office/spreadsheetml/2009/9/main" uri="{B025F937-C7B1-47D3-B67F-A62EFF666E3E}">
          <x14:id>{95A25DEA-7D3A-4355-B36D-47C3A5DE05DE}</x14:id>
        </ext>
      </extLst>
    </cfRule>
  </conditionalFormatting>
  <conditionalFormatting sqref="H7:H9">
    <cfRule type="colorScale" priority="9">
      <colorScale>
        <cfvo type="num" val="0"/>
        <cfvo type="num" val="3"/>
        <cfvo type="num" val="5"/>
        <color rgb="FFF8696B"/>
        <color rgb="FFFFEB84"/>
        <color rgb="FF63BE7B"/>
      </colorScale>
    </cfRule>
  </conditionalFormatting>
  <conditionalFormatting sqref="H31:H33">
    <cfRule type="colorScale" priority="8">
      <colorScale>
        <cfvo type="num" val="0"/>
        <cfvo type="num" val="3"/>
        <cfvo type="num" val="5"/>
        <color rgb="FFF8696B"/>
        <color rgb="FFFFEB84"/>
        <color rgb="FF63BE7B"/>
      </colorScale>
    </cfRule>
  </conditionalFormatting>
  <conditionalFormatting sqref="H55:H57">
    <cfRule type="colorScale" priority="7">
      <colorScale>
        <cfvo type="num" val="0"/>
        <cfvo type="num" val="3"/>
        <cfvo type="num" val="5"/>
        <color rgb="FFF8696B"/>
        <color rgb="FFFFEB84"/>
        <color rgb="FF63BE7B"/>
      </colorScale>
    </cfRule>
  </conditionalFormatting>
  <conditionalFormatting sqref="H73:H75">
    <cfRule type="colorScale" priority="6">
      <colorScale>
        <cfvo type="num" val="0"/>
        <cfvo type="num" val="3"/>
        <cfvo type="num" val="5"/>
        <color rgb="FFF8696B"/>
        <color rgb="FFFFEB84"/>
        <color rgb="FF63BE7B"/>
      </colorScale>
    </cfRule>
  </conditionalFormatting>
  <conditionalFormatting sqref="H91:H93">
    <cfRule type="colorScale" priority="5">
      <colorScale>
        <cfvo type="num" val="0"/>
        <cfvo type="num" val="3"/>
        <cfvo type="num" val="5"/>
        <color rgb="FFF8696B"/>
        <color rgb="FFFFEB84"/>
        <color rgb="FF63BE7B"/>
      </colorScale>
    </cfRule>
  </conditionalFormatting>
  <conditionalFormatting sqref="H115:H117">
    <cfRule type="colorScale" priority="4">
      <colorScale>
        <cfvo type="num" val="0"/>
        <cfvo type="num" val="3"/>
        <cfvo type="num" val="5"/>
        <color rgb="FFF8696B"/>
        <color rgb="FFFFEB84"/>
        <color rgb="FF63BE7B"/>
      </colorScale>
    </cfRule>
  </conditionalFormatting>
  <conditionalFormatting sqref="H139:H141">
    <cfRule type="colorScale" priority="3">
      <colorScale>
        <cfvo type="num" val="0"/>
        <cfvo type="num" val="3"/>
        <cfvo type="num" val="5"/>
        <color rgb="FFF8696B"/>
        <color rgb="FFFFEB84"/>
        <color rgb="FF63BE7B"/>
      </colorScale>
    </cfRule>
  </conditionalFormatting>
  <conditionalFormatting sqref="H163:H165">
    <cfRule type="colorScale" priority="2">
      <colorScale>
        <cfvo type="num" val="0"/>
        <cfvo type="num" val="3"/>
        <cfvo type="num" val="5"/>
        <color rgb="FFF8696B"/>
        <color rgb="FFFFEB84"/>
        <color rgb="FF63BE7B"/>
      </colorScale>
    </cfRule>
  </conditionalFormatting>
  <conditionalFormatting sqref="H178:H180">
    <cfRule type="colorScale" priority="1">
      <colorScale>
        <cfvo type="num" val="0"/>
        <cfvo type="num" val="3"/>
        <cfvo type="num" val="5"/>
        <color rgb="FFF8696B"/>
        <color rgb="FFFFEB84"/>
        <color rgb="FF63BE7B"/>
      </colorScale>
    </cfRule>
  </conditionalFormatting>
  <dataValidations count="1">
    <dataValidation type="list" allowBlank="1" showInputMessage="1" showErrorMessage="1" promptTitle="Select Sub-National Area" prompt="Click name of Sub-National / Geographic focus Area" sqref="H5 H29 H53 H71 H89 H113 H137 H161 H176" xr:uid="{00000000-0002-0000-0C00-000000000000}">
      <formula1>SubNational</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75B91221-164F-469A-977E-92812B6478A4}">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H10:H24</xm:sqref>
        </x14:conditionalFormatting>
        <x14:conditionalFormatting xmlns:xm="http://schemas.microsoft.com/office/excel/2006/main">
          <x14:cfRule type="dataBar" id="{B855C416-E728-4AA1-BBFD-D113E0407F30}">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H34:H48</xm:sqref>
        </x14:conditionalFormatting>
        <x14:conditionalFormatting xmlns:xm="http://schemas.microsoft.com/office/excel/2006/main">
          <x14:cfRule type="dataBar" id="{C16255F1-C0D8-4751-813D-6417D35D0250}">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H58:H66</xm:sqref>
        </x14:conditionalFormatting>
        <x14:conditionalFormatting xmlns:xm="http://schemas.microsoft.com/office/excel/2006/main">
          <x14:cfRule type="dataBar" id="{914F5C42-AA1D-4AD5-8543-EAFEB65AD69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H76:H84</xm:sqref>
        </x14:conditionalFormatting>
        <x14:conditionalFormatting xmlns:xm="http://schemas.microsoft.com/office/excel/2006/main">
          <x14:cfRule type="dataBar" id="{E8DC0FB1-DC3A-4B7E-839A-994BC5F35DD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H94:H108</xm:sqref>
        </x14:conditionalFormatting>
        <x14:conditionalFormatting xmlns:xm="http://schemas.microsoft.com/office/excel/2006/main">
          <x14:cfRule type="dataBar" id="{DEA49A17-A41E-4F35-BF19-FBE261C5C338}">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H118:H132</xm:sqref>
        </x14:conditionalFormatting>
        <x14:conditionalFormatting xmlns:xm="http://schemas.microsoft.com/office/excel/2006/main">
          <x14:cfRule type="dataBar" id="{2C95A429-F01F-4B0D-8FDD-3099775CAD56}">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H142:H156</xm:sqref>
        </x14:conditionalFormatting>
        <x14:conditionalFormatting xmlns:xm="http://schemas.microsoft.com/office/excel/2006/main">
          <x14:cfRule type="dataBar" id="{0EE37246-1F95-485A-97D0-6DF18DC2930C}">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H166:H171</xm:sqref>
        </x14:conditionalFormatting>
        <x14:conditionalFormatting xmlns:xm="http://schemas.microsoft.com/office/excel/2006/main">
          <x14:cfRule type="dataBar" id="{95A25DEA-7D3A-4355-B36D-47C3A5DE05DE}">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H181:H189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rgb="FFC00000"/>
  </sheetPr>
  <dimension ref="C4:BZ19"/>
  <sheetViews>
    <sheetView showGridLines="0" zoomScale="80" zoomScaleNormal="80" workbookViewId="0"/>
  </sheetViews>
  <sheetFormatPr defaultRowHeight="11.25" x14ac:dyDescent="0.25"/>
  <cols>
    <col min="1" max="2" width="9" style="152"/>
    <col min="3" max="3" width="16.625" style="152" customWidth="1"/>
    <col min="4" max="4" width="12.125" style="152" customWidth="1"/>
    <col min="5" max="5" width="9" style="152" customWidth="1"/>
    <col min="6" max="6" width="9.125" style="152" customWidth="1"/>
    <col min="7" max="7" width="12.625" style="152" customWidth="1"/>
    <col min="8" max="8" width="27.875" style="152" customWidth="1"/>
    <col min="9" max="9" width="21" style="152" customWidth="1"/>
    <col min="10" max="10" width="9.5" style="152" customWidth="1"/>
    <col min="11" max="16384" width="9" style="152"/>
  </cols>
  <sheetData>
    <row r="4" spans="3:78" ht="11.25" customHeight="1" x14ac:dyDescent="0.25">
      <c r="C4" s="1578" t="s">
        <v>899</v>
      </c>
      <c r="D4" s="1578" t="s">
        <v>900</v>
      </c>
      <c r="E4" s="1578" t="s">
        <v>901</v>
      </c>
      <c r="G4" s="272"/>
      <c r="H4" s="1575" t="s">
        <v>902</v>
      </c>
      <c r="I4" s="1573" t="s">
        <v>903</v>
      </c>
      <c r="J4" s="157" t="s">
        <v>636</v>
      </c>
      <c r="K4" s="157" t="s">
        <v>904</v>
      </c>
      <c r="L4" s="1567" t="s">
        <v>737</v>
      </c>
      <c r="M4" s="1567" t="s">
        <v>737</v>
      </c>
      <c r="N4" s="1567" t="s">
        <v>737</v>
      </c>
      <c r="O4" s="1567" t="s">
        <v>737</v>
      </c>
      <c r="P4" s="1567" t="s">
        <v>737</v>
      </c>
      <c r="Q4" s="1567" t="s">
        <v>737</v>
      </c>
      <c r="R4" s="1567" t="s">
        <v>737</v>
      </c>
      <c r="S4" s="1567" t="s">
        <v>737</v>
      </c>
      <c r="T4" s="1567" t="s">
        <v>737</v>
      </c>
      <c r="U4" s="1567" t="s">
        <v>737</v>
      </c>
      <c r="V4" s="1567" t="s">
        <v>737</v>
      </c>
      <c r="W4" s="1567" t="s">
        <v>737</v>
      </c>
      <c r="X4" s="1567" t="s">
        <v>737</v>
      </c>
      <c r="Y4" s="1567" t="s">
        <v>737</v>
      </c>
      <c r="Z4" s="1567" t="s">
        <v>737</v>
      </c>
      <c r="AA4" s="1567" t="s">
        <v>737</v>
      </c>
      <c r="AB4" s="1567" t="s">
        <v>737</v>
      </c>
      <c r="AC4" s="1567" t="s">
        <v>737</v>
      </c>
      <c r="AD4" s="1567" t="s">
        <v>737</v>
      </c>
      <c r="AE4" s="1567" t="s">
        <v>737</v>
      </c>
      <c r="AF4" s="1567" t="s">
        <v>737</v>
      </c>
      <c r="AG4" s="1567" t="s">
        <v>737</v>
      </c>
      <c r="AH4" s="1567" t="s">
        <v>737</v>
      </c>
      <c r="AI4" s="1567" t="s">
        <v>737</v>
      </c>
      <c r="AJ4" s="1567" t="s">
        <v>737</v>
      </c>
      <c r="AK4" s="1567" t="s">
        <v>737</v>
      </c>
      <c r="AL4" s="1567" t="s">
        <v>737</v>
      </c>
      <c r="AM4" s="1567" t="s">
        <v>737</v>
      </c>
      <c r="AN4" s="1567" t="s">
        <v>737</v>
      </c>
      <c r="AO4" s="1567" t="s">
        <v>737</v>
      </c>
      <c r="AP4" s="1567" t="s">
        <v>737</v>
      </c>
      <c r="AQ4" s="1567" t="s">
        <v>737</v>
      </c>
      <c r="AR4" s="1567" t="s">
        <v>737</v>
      </c>
      <c r="AS4" s="1567" t="s">
        <v>737</v>
      </c>
      <c r="AT4" s="1567" t="s">
        <v>737</v>
      </c>
      <c r="AU4" s="1567" t="s">
        <v>737</v>
      </c>
      <c r="AV4" s="1567" t="s">
        <v>737</v>
      </c>
      <c r="AW4" s="1567" t="s">
        <v>737</v>
      </c>
      <c r="AX4" s="1567" t="s">
        <v>737</v>
      </c>
      <c r="AY4" s="1567" t="s">
        <v>737</v>
      </c>
      <c r="AZ4" s="1567" t="s">
        <v>737</v>
      </c>
      <c r="BA4" s="1567" t="s">
        <v>737</v>
      </c>
      <c r="BB4" s="1567" t="s">
        <v>737</v>
      </c>
      <c r="BC4" s="1567" t="s">
        <v>737</v>
      </c>
      <c r="BD4" s="1567" t="s">
        <v>737</v>
      </c>
      <c r="BE4" s="1567" t="s">
        <v>737</v>
      </c>
      <c r="BF4" s="1567" t="s">
        <v>737</v>
      </c>
      <c r="BG4" s="1567" t="s">
        <v>737</v>
      </c>
      <c r="BH4" s="1567" t="s">
        <v>737</v>
      </c>
      <c r="BI4" s="1567" t="s">
        <v>737</v>
      </c>
      <c r="BJ4" s="1567" t="s">
        <v>737</v>
      </c>
      <c r="BK4" s="1567" t="s">
        <v>737</v>
      </c>
      <c r="BL4" s="1567" t="s">
        <v>737</v>
      </c>
      <c r="BM4" s="1567" t="s">
        <v>737</v>
      </c>
      <c r="BN4" s="1567" t="s">
        <v>737</v>
      </c>
      <c r="BO4" s="1567" t="s">
        <v>737</v>
      </c>
      <c r="BP4" s="1567" t="s">
        <v>737</v>
      </c>
      <c r="BQ4" s="1567" t="s">
        <v>737</v>
      </c>
      <c r="BR4" s="1567" t="s">
        <v>737</v>
      </c>
      <c r="BS4" s="1567" t="s">
        <v>737</v>
      </c>
      <c r="BT4" s="1567" t="s">
        <v>737</v>
      </c>
      <c r="BU4" s="1567" t="s">
        <v>737</v>
      </c>
      <c r="BV4" s="1567" t="s">
        <v>737</v>
      </c>
      <c r="BW4" s="1567" t="s">
        <v>737</v>
      </c>
      <c r="BX4" s="1567" t="s">
        <v>737</v>
      </c>
      <c r="BY4" s="1567" t="s">
        <v>737</v>
      </c>
      <c r="BZ4" s="1567" t="s">
        <v>737</v>
      </c>
    </row>
    <row r="5" spans="3:78" ht="14.25" customHeight="1" thickBot="1" x14ac:dyDescent="0.3">
      <c r="C5" s="1579"/>
      <c r="D5" s="1579"/>
      <c r="E5" s="1579"/>
      <c r="F5" s="1580" t="s">
        <v>905</v>
      </c>
      <c r="G5" s="1580"/>
      <c r="H5" s="1576"/>
      <c r="I5" s="1574"/>
      <c r="J5" s="157"/>
      <c r="K5" s="157"/>
      <c r="L5" s="1568"/>
      <c r="M5" s="1568"/>
      <c r="N5" s="1568"/>
      <c r="O5" s="1568"/>
      <c r="P5" s="1568"/>
      <c r="Q5" s="1568"/>
      <c r="R5" s="1568"/>
      <c r="S5" s="1568"/>
      <c r="T5" s="1568"/>
      <c r="U5" s="1568"/>
      <c r="V5" s="1568"/>
      <c r="W5" s="1568"/>
      <c r="X5" s="1568"/>
      <c r="Y5" s="1568"/>
      <c r="Z5" s="1568"/>
      <c r="AA5" s="1568"/>
      <c r="AB5" s="1568"/>
      <c r="AC5" s="1568"/>
      <c r="AD5" s="1568"/>
      <c r="AE5" s="1568"/>
      <c r="AF5" s="1568"/>
      <c r="AG5" s="1568"/>
      <c r="AH5" s="1568"/>
      <c r="AI5" s="1568"/>
      <c r="AJ5" s="1568"/>
      <c r="AK5" s="1568"/>
      <c r="AL5" s="1568"/>
      <c r="AM5" s="1568"/>
      <c r="AN5" s="1568"/>
      <c r="AO5" s="1568"/>
      <c r="AP5" s="1568"/>
      <c r="AQ5" s="1568"/>
      <c r="AR5" s="1568"/>
      <c r="AS5" s="1568"/>
      <c r="AT5" s="1568"/>
      <c r="AU5" s="1568"/>
      <c r="AV5" s="1568"/>
      <c r="AW5" s="1568"/>
      <c r="AX5" s="1568"/>
      <c r="AY5" s="1568"/>
      <c r="AZ5" s="1568"/>
      <c r="BA5" s="1568"/>
      <c r="BB5" s="1568"/>
      <c r="BC5" s="1568"/>
      <c r="BD5" s="1568"/>
      <c r="BE5" s="1568"/>
      <c r="BF5" s="1568"/>
      <c r="BG5" s="1568"/>
      <c r="BH5" s="1568"/>
      <c r="BI5" s="1568"/>
      <c r="BJ5" s="1568"/>
      <c r="BK5" s="1568"/>
      <c r="BL5" s="1568"/>
      <c r="BM5" s="1568"/>
      <c r="BN5" s="1568"/>
      <c r="BO5" s="1568"/>
      <c r="BP5" s="1568"/>
      <c r="BQ5" s="1568"/>
      <c r="BR5" s="1568"/>
      <c r="BS5" s="1568"/>
      <c r="BT5" s="1568"/>
      <c r="BU5" s="1568"/>
      <c r="BV5" s="1568"/>
      <c r="BW5" s="1568"/>
      <c r="BX5" s="1568"/>
      <c r="BY5" s="1568"/>
      <c r="BZ5" s="1568"/>
    </row>
    <row r="6" spans="3:78" ht="63" customHeight="1" x14ac:dyDescent="0.25">
      <c r="C6" s="168" t="s">
        <v>774</v>
      </c>
      <c r="D6" s="1569" t="s">
        <v>906</v>
      </c>
      <c r="E6" s="1569" t="s">
        <v>927</v>
      </c>
      <c r="F6" s="1572" t="s">
        <v>908</v>
      </c>
      <c r="G6" s="120" t="s">
        <v>909</v>
      </c>
      <c r="H6" s="158" t="s">
        <v>830</v>
      </c>
      <c r="I6" s="120"/>
      <c r="J6" s="166">
        <v>0.35</v>
      </c>
      <c r="K6" s="120"/>
      <c r="L6" s="93"/>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row>
    <row r="7" spans="3:78" ht="56.25" x14ac:dyDescent="0.25">
      <c r="C7" s="169"/>
      <c r="D7" s="1570"/>
      <c r="E7" s="1570"/>
      <c r="F7" s="1572"/>
      <c r="G7" s="120" t="s">
        <v>910</v>
      </c>
      <c r="H7" s="158" t="s">
        <v>831</v>
      </c>
      <c r="I7" s="120"/>
      <c r="J7" s="166">
        <v>0.85</v>
      </c>
      <c r="K7" s="120"/>
      <c r="L7" s="93"/>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row>
    <row r="8" spans="3:78" ht="87" customHeight="1" x14ac:dyDescent="0.25">
      <c r="C8" s="169"/>
      <c r="D8" s="1570"/>
      <c r="E8" s="1570"/>
      <c r="F8" s="1572"/>
      <c r="G8" s="120" t="s">
        <v>795</v>
      </c>
      <c r="H8" s="158" t="s">
        <v>832</v>
      </c>
      <c r="I8" s="120"/>
      <c r="J8" s="166">
        <v>0.8</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row>
    <row r="9" spans="3:78" ht="33.75" x14ac:dyDescent="0.25">
      <c r="C9" s="169"/>
      <c r="D9" s="1570"/>
      <c r="E9" s="1570"/>
      <c r="F9" s="1572" t="s">
        <v>911</v>
      </c>
      <c r="G9" s="120" t="s">
        <v>912</v>
      </c>
      <c r="H9" s="158" t="s">
        <v>833</v>
      </c>
      <c r="I9" s="120"/>
      <c r="J9" s="166">
        <v>0.7</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row>
    <row r="10" spans="3:78" ht="22.5" x14ac:dyDescent="0.25">
      <c r="C10" s="169"/>
      <c r="D10" s="1570"/>
      <c r="E10" s="1570"/>
      <c r="F10" s="1572"/>
      <c r="G10" s="120" t="s">
        <v>797</v>
      </c>
      <c r="H10" s="158" t="s">
        <v>834</v>
      </c>
      <c r="I10" s="120"/>
      <c r="J10" s="166">
        <v>0.6</v>
      </c>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row>
    <row r="11" spans="3:78" ht="34.5" thickBot="1" x14ac:dyDescent="0.3">
      <c r="C11" s="170"/>
      <c r="D11" s="1571"/>
      <c r="E11" s="1571"/>
      <c r="F11" s="1572"/>
      <c r="G11" s="120" t="s">
        <v>798</v>
      </c>
      <c r="H11" s="158" t="s">
        <v>758</v>
      </c>
      <c r="I11" s="120"/>
      <c r="J11" s="166">
        <v>0.4</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row>
    <row r="14" spans="3:78" ht="33.75" x14ac:dyDescent="0.25">
      <c r="C14" s="165" t="s">
        <v>733</v>
      </c>
      <c r="D14" s="1577" t="s">
        <v>920</v>
      </c>
      <c r="E14" s="1577" t="s">
        <v>916</v>
      </c>
      <c r="F14" s="1572" t="s">
        <v>908</v>
      </c>
      <c r="G14" s="120" t="s">
        <v>909</v>
      </c>
      <c r="H14" s="158" t="s">
        <v>859</v>
      </c>
      <c r="I14" s="120"/>
      <c r="J14" s="166">
        <v>0.6</v>
      </c>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row>
    <row r="15" spans="3:78" ht="56.25" x14ac:dyDescent="0.25">
      <c r="C15" s="120" t="s">
        <v>915</v>
      </c>
      <c r="D15" s="1577"/>
      <c r="E15" s="1577"/>
      <c r="F15" s="1572"/>
      <c r="G15" s="120" t="s">
        <v>910</v>
      </c>
      <c r="H15" s="158" t="s">
        <v>831</v>
      </c>
      <c r="I15" s="120"/>
      <c r="J15" s="166">
        <v>0.1</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row>
    <row r="16" spans="3:78" ht="56.25" x14ac:dyDescent="0.25">
      <c r="C16" s="158" t="s">
        <v>929</v>
      </c>
      <c r="D16" s="1577"/>
      <c r="E16" s="1577"/>
      <c r="F16" s="1572"/>
      <c r="G16" s="120" t="s">
        <v>795</v>
      </c>
      <c r="H16" s="158" t="s">
        <v>853</v>
      </c>
      <c r="I16" s="120"/>
      <c r="J16" s="166">
        <v>0.4</v>
      </c>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row>
    <row r="17" spans="3:78" ht="33.75" x14ac:dyDescent="0.25">
      <c r="C17" s="120"/>
      <c r="D17" s="1577"/>
      <c r="E17" s="1577"/>
      <c r="F17" s="1572" t="s">
        <v>911</v>
      </c>
      <c r="G17" s="120" t="s">
        <v>912</v>
      </c>
      <c r="H17" s="158" t="s">
        <v>854</v>
      </c>
      <c r="I17" s="120"/>
      <c r="J17" s="166">
        <v>0.5</v>
      </c>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row>
    <row r="18" spans="3:78" ht="22.5" x14ac:dyDescent="0.25">
      <c r="C18" s="120"/>
      <c r="D18" s="1577"/>
      <c r="E18" s="1577"/>
      <c r="F18" s="1572"/>
      <c r="G18" s="120" t="s">
        <v>797</v>
      </c>
      <c r="H18" s="158" t="s">
        <v>855</v>
      </c>
      <c r="I18" s="120"/>
      <c r="J18" s="166">
        <v>0.22</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row>
    <row r="19" spans="3:78" ht="33.75" x14ac:dyDescent="0.25">
      <c r="C19" s="120"/>
      <c r="D19" s="1577"/>
      <c r="E19" s="1577"/>
      <c r="F19" s="1572"/>
      <c r="G19" s="120" t="s">
        <v>798</v>
      </c>
      <c r="H19" s="158" t="s">
        <v>856</v>
      </c>
      <c r="I19" s="120"/>
      <c r="J19" s="166">
        <v>0.11</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row>
  </sheetData>
  <mergeCells count="81">
    <mergeCell ref="D14:D19"/>
    <mergeCell ref="E14:E19"/>
    <mergeCell ref="F14:F16"/>
    <mergeCell ref="F17:F19"/>
    <mergeCell ref="C4:C5"/>
    <mergeCell ref="D4:D5"/>
    <mergeCell ref="E4:E5"/>
    <mergeCell ref="F5:G5"/>
    <mergeCell ref="R4:R5"/>
    <mergeCell ref="L4:L5"/>
    <mergeCell ref="D6:D11"/>
    <mergeCell ref="E6:E11"/>
    <mergeCell ref="F6:F8"/>
    <mergeCell ref="F9:F11"/>
    <mergeCell ref="I4:I5"/>
    <mergeCell ref="M4:M5"/>
    <mergeCell ref="N4:N5"/>
    <mergeCell ref="O4:O5"/>
    <mergeCell ref="P4:P5"/>
    <mergeCell ref="Q4:Q5"/>
    <mergeCell ref="H4:H5"/>
    <mergeCell ref="AD4:AD5"/>
    <mergeCell ref="S4:S5"/>
    <mergeCell ref="T4:T5"/>
    <mergeCell ref="U4:U5"/>
    <mergeCell ref="V4:V5"/>
    <mergeCell ref="W4:W5"/>
    <mergeCell ref="X4:X5"/>
    <mergeCell ref="Y4:Y5"/>
    <mergeCell ref="Z4:Z5"/>
    <mergeCell ref="AA4:AA5"/>
    <mergeCell ref="AB4:AB5"/>
    <mergeCell ref="AC4:AC5"/>
    <mergeCell ref="AP4:AP5"/>
    <mergeCell ref="AE4:AE5"/>
    <mergeCell ref="AF4:AF5"/>
    <mergeCell ref="AG4:AG5"/>
    <mergeCell ref="AH4:AH5"/>
    <mergeCell ref="AI4:AI5"/>
    <mergeCell ref="AJ4:AJ5"/>
    <mergeCell ref="AK4:AK5"/>
    <mergeCell ref="AL4:AL5"/>
    <mergeCell ref="AM4:AM5"/>
    <mergeCell ref="AN4:AN5"/>
    <mergeCell ref="AO4:AO5"/>
    <mergeCell ref="BB4:BB5"/>
    <mergeCell ref="AQ4:AQ5"/>
    <mergeCell ref="AR4:AR5"/>
    <mergeCell ref="AS4:AS5"/>
    <mergeCell ref="AT4:AT5"/>
    <mergeCell ref="AU4:AU5"/>
    <mergeCell ref="AV4:AV5"/>
    <mergeCell ref="AW4:AW5"/>
    <mergeCell ref="AX4:AX5"/>
    <mergeCell ref="AY4:AY5"/>
    <mergeCell ref="AZ4:AZ5"/>
    <mergeCell ref="BA4:BA5"/>
    <mergeCell ref="BN4:BN5"/>
    <mergeCell ref="BC4:BC5"/>
    <mergeCell ref="BD4:BD5"/>
    <mergeCell ref="BE4:BE5"/>
    <mergeCell ref="BF4:BF5"/>
    <mergeCell ref="BG4:BG5"/>
    <mergeCell ref="BH4:BH5"/>
    <mergeCell ref="BI4:BI5"/>
    <mergeCell ref="BJ4:BJ5"/>
    <mergeCell ref="BK4:BK5"/>
    <mergeCell ref="BL4:BL5"/>
    <mergeCell ref="BM4:BM5"/>
    <mergeCell ref="BZ4:BZ5"/>
    <mergeCell ref="BO4:BO5"/>
    <mergeCell ref="BP4:BP5"/>
    <mergeCell ref="BQ4:BQ5"/>
    <mergeCell ref="BR4:BR5"/>
    <mergeCell ref="BS4:BS5"/>
    <mergeCell ref="BT4:BT5"/>
    <mergeCell ref="BU4:BU5"/>
    <mergeCell ref="BV4:BV5"/>
    <mergeCell ref="BW4:BW5"/>
    <mergeCell ref="BX4:BX5"/>
    <mergeCell ref="BY4:BY5"/>
  </mergeCells>
  <dataValidations count="5">
    <dataValidation type="list" allowBlank="1" showInputMessage="1" showErrorMessage="1" sqref="C16" xr:uid="{00000000-0002-0000-0D00-000000000000}">
      <formula1>ART</formula1>
    </dataValidation>
    <dataValidation type="list" allowBlank="1" showInputMessage="1" showErrorMessage="1" sqref="E14:E19" xr:uid="{00000000-0002-0000-0D00-000001000000}">
      <formula1>INDIRECT(++$D$14)</formula1>
    </dataValidation>
    <dataValidation type="list" allowBlank="1" showInputMessage="1" showErrorMessage="1" sqref="D6 D14" xr:uid="{00000000-0002-0000-0D00-000002000000}">
      <formula1>DeliveryMode</formula1>
    </dataValidation>
    <dataValidation type="list" allowBlank="1" showInputMessage="1" showErrorMessage="1" promptTitle="Select Sub-National Area" prompt="Click name of Sub-National / Geographic focus Area" sqref="L4:BZ4" xr:uid="{00000000-0002-0000-0D00-000003000000}">
      <formula1>SubNational</formula1>
    </dataValidation>
    <dataValidation type="list" allowBlank="1" showInputMessage="1" showErrorMessage="1" sqref="E6:E11" xr:uid="{00000000-0002-0000-0D00-000004000000}">
      <formula1>INDIRECT(++$D$6)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D00-000005000000}">
          <x14:formula1>
            <xm:f>'Coverage Definitions'!$H$14:$H$16</xm:f>
          </x14:formula1>
          <xm:sqref>H19</xm:sqref>
        </x14:dataValidation>
        <x14:dataValidation type="list" allowBlank="1" showInputMessage="1" showErrorMessage="1" xr:uid="{00000000-0002-0000-0D00-000006000000}">
          <x14:formula1>
            <xm:f>'Coverage Definitions'!$G$14:$G$16</xm:f>
          </x14:formula1>
          <xm:sqref>H18</xm:sqref>
        </x14:dataValidation>
        <x14:dataValidation type="list" allowBlank="1" showInputMessage="1" showErrorMessage="1" xr:uid="{00000000-0002-0000-0D00-000007000000}">
          <x14:formula1>
            <xm:f>'Coverage Definitions'!$F$14:$F$16</xm:f>
          </x14:formula1>
          <xm:sqref>H17</xm:sqref>
        </x14:dataValidation>
        <x14:dataValidation type="list" allowBlank="1" showInputMessage="1" showErrorMessage="1" xr:uid="{00000000-0002-0000-0D00-000008000000}">
          <x14:formula1>
            <xm:f>'Coverage Definitions'!$E$14:$E$16</xm:f>
          </x14:formula1>
          <xm:sqref>H16</xm:sqref>
        </x14:dataValidation>
        <x14:dataValidation type="list" allowBlank="1" showInputMessage="1" showErrorMessage="1" xr:uid="{00000000-0002-0000-0D00-000009000000}">
          <x14:formula1>
            <xm:f>'Coverage Definitions'!$D$14:$D$16</xm:f>
          </x14:formula1>
          <xm:sqref>H15</xm:sqref>
        </x14:dataValidation>
        <x14:dataValidation type="list" allowBlank="1" showInputMessage="1" showErrorMessage="1" xr:uid="{00000000-0002-0000-0D00-00000A000000}">
          <x14:formula1>
            <xm:f>'Coverage Definitions'!$C$14:$C$16</xm:f>
          </x14:formula1>
          <xm:sqref>H14</xm:sqref>
        </x14:dataValidation>
        <x14:dataValidation type="list" allowBlank="1" showInputMessage="1" showErrorMessage="1" xr:uid="{00000000-0002-0000-0D00-00000B000000}">
          <x14:formula1>
            <xm:f>'Coverage Definitions'!$H$10:$H$11</xm:f>
          </x14:formula1>
          <xm:sqref>H11</xm:sqref>
        </x14:dataValidation>
        <x14:dataValidation type="list" allowBlank="1" showInputMessage="1" showErrorMessage="1" xr:uid="{00000000-0002-0000-0D00-00000C000000}">
          <x14:formula1>
            <xm:f>'Coverage Definitions'!$G$10:$G$11</xm:f>
          </x14:formula1>
          <xm:sqref>H10</xm:sqref>
        </x14:dataValidation>
        <x14:dataValidation type="list" allowBlank="1" showInputMessage="1" showErrorMessage="1" xr:uid="{00000000-0002-0000-0D00-00000D000000}">
          <x14:formula1>
            <xm:f>'Coverage Definitions'!$F$10:$F$11</xm:f>
          </x14:formula1>
          <xm:sqref>H9</xm:sqref>
        </x14:dataValidation>
        <x14:dataValidation type="list" allowBlank="1" showInputMessage="1" showErrorMessage="1" xr:uid="{00000000-0002-0000-0D00-00000E000000}">
          <x14:formula1>
            <xm:f>'Coverage Definitions'!$E$10:$E$11</xm:f>
          </x14:formula1>
          <xm:sqref>H8</xm:sqref>
        </x14:dataValidation>
        <x14:dataValidation type="list" allowBlank="1" showInputMessage="1" showErrorMessage="1" xr:uid="{00000000-0002-0000-0D00-00000F000000}">
          <x14:formula1>
            <xm:f>'Coverage Definitions'!$D$10:$D$11</xm:f>
          </x14:formula1>
          <xm:sqref>H7</xm:sqref>
        </x14:dataValidation>
        <x14:dataValidation type="list" allowBlank="1" showInputMessage="1" showErrorMessage="1" xr:uid="{00000000-0002-0000-0D00-000010000000}">
          <x14:formula1>
            <xm:f>'Coverage Definitions'!$C$10:$C$11</xm:f>
          </x14:formula1>
          <xm:sqref>H6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pageSetUpPr fitToPage="1"/>
  </sheetPr>
  <dimension ref="A3:BC31"/>
  <sheetViews>
    <sheetView zoomScale="70" zoomScaleNormal="70" workbookViewId="0"/>
  </sheetViews>
  <sheetFormatPr defaultRowHeight="15.75" x14ac:dyDescent="0.25"/>
  <cols>
    <col min="1" max="1" width="65.625" customWidth="1"/>
    <col min="2" max="2" width="9.375" customWidth="1"/>
    <col min="3" max="3" width="12.625" customWidth="1"/>
    <col min="4" max="4" width="31" customWidth="1"/>
    <col min="5" max="5" width="19.5" customWidth="1"/>
    <col min="6" max="6" width="18.25" customWidth="1"/>
    <col min="7" max="7" width="19" customWidth="1"/>
    <col min="8" max="8" width="48.625" customWidth="1"/>
  </cols>
  <sheetData>
    <row r="3" spans="1:55" ht="20.25" x14ac:dyDescent="0.3">
      <c r="A3" s="555" t="str">
        <f>'[1]Indepth-Analysis'!C9</f>
        <v>HIV Testing</v>
      </c>
      <c r="B3" s="1587" t="s">
        <v>996</v>
      </c>
      <c r="C3" s="1588"/>
      <c r="D3" s="556" t="s">
        <v>183</v>
      </c>
      <c r="E3" s="1589" t="s">
        <v>1051</v>
      </c>
      <c r="F3" s="1590"/>
      <c r="G3" s="1590"/>
      <c r="H3" s="557" t="s">
        <v>969</v>
      </c>
    </row>
    <row r="4" spans="1:55" ht="30.75" customHeight="1" x14ac:dyDescent="0.25">
      <c r="A4" s="561">
        <f>[1]Interventions!K9</f>
        <v>3</v>
      </c>
      <c r="B4" s="1591" t="s">
        <v>1219</v>
      </c>
      <c r="C4" s="553" t="s">
        <v>1220</v>
      </c>
      <c r="D4" s="553" t="s">
        <v>1221</v>
      </c>
      <c r="E4" s="554"/>
      <c r="F4" s="554"/>
      <c r="G4" s="554"/>
      <c r="H4" s="554"/>
    </row>
    <row r="5" spans="1:55" ht="42" customHeight="1" x14ac:dyDescent="0.25">
      <c r="A5" s="561">
        <f>[1]Interventions!K10</f>
        <v>4</v>
      </c>
      <c r="B5" s="1591"/>
      <c r="C5" s="553" t="s">
        <v>1222</v>
      </c>
      <c r="D5" s="553" t="s">
        <v>1223</v>
      </c>
      <c r="E5" s="554"/>
      <c r="F5" s="554"/>
      <c r="G5" s="554"/>
      <c r="H5" s="554"/>
    </row>
    <row r="6" spans="1:55" ht="31.5" customHeight="1" x14ac:dyDescent="0.25">
      <c r="A6" s="562"/>
      <c r="B6" s="1591"/>
      <c r="C6" s="553" t="s">
        <v>1224</v>
      </c>
      <c r="D6" s="553"/>
      <c r="E6" s="554"/>
      <c r="F6" s="554"/>
      <c r="G6" s="554"/>
      <c r="H6" s="554"/>
    </row>
    <row r="7" spans="1:55" ht="35.25" customHeight="1" x14ac:dyDescent="0.25">
      <c r="A7" s="561">
        <f>[1]Interventions!V9</f>
        <v>1</v>
      </c>
      <c r="B7" s="1591"/>
      <c r="C7" s="553" t="s">
        <v>1225</v>
      </c>
      <c r="D7" s="553" t="s">
        <v>1226</v>
      </c>
      <c r="E7" s="554"/>
      <c r="F7" s="554"/>
      <c r="G7" s="554"/>
      <c r="H7" s="554"/>
    </row>
    <row r="8" spans="1:55" s="167" customFormat="1" ht="59.25" customHeight="1" x14ac:dyDescent="0.25">
      <c r="A8" s="1592"/>
      <c r="B8" s="1594" t="s">
        <v>908</v>
      </c>
      <c r="C8" s="187" t="s">
        <v>909</v>
      </c>
      <c r="D8" s="203" t="s">
        <v>836</v>
      </c>
      <c r="E8" s="183" t="s">
        <v>961</v>
      </c>
      <c r="F8" s="183" t="s">
        <v>961</v>
      </c>
      <c r="G8" s="183" t="s">
        <v>957</v>
      </c>
      <c r="H8" s="558" t="s">
        <v>1052</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row>
    <row r="9" spans="1:55" s="167" customFormat="1" ht="66.75" customHeight="1" x14ac:dyDescent="0.25">
      <c r="A9" s="1592"/>
      <c r="B9" s="1595"/>
      <c r="C9" s="187" t="s">
        <v>910</v>
      </c>
      <c r="D9" s="203" t="s">
        <v>831</v>
      </c>
      <c r="E9" s="183" t="s">
        <v>940</v>
      </c>
      <c r="F9" s="183" t="s">
        <v>940</v>
      </c>
      <c r="G9" s="183" t="s">
        <v>951</v>
      </c>
      <c r="H9" s="558"/>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row>
    <row r="10" spans="1:55" s="167" customFormat="1" ht="70.5" customHeight="1" x14ac:dyDescent="0.25">
      <c r="A10" s="1592"/>
      <c r="B10" s="1595"/>
      <c r="C10" s="187" t="s">
        <v>795</v>
      </c>
      <c r="D10" s="203" t="s">
        <v>838</v>
      </c>
      <c r="E10" s="183" t="s">
        <v>949</v>
      </c>
      <c r="F10" s="183" t="s">
        <v>949</v>
      </c>
      <c r="G10" s="183" t="s">
        <v>949</v>
      </c>
      <c r="H10" s="558"/>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row>
    <row r="11" spans="1:55" s="167" customFormat="1" ht="57.75" customHeight="1" x14ac:dyDescent="0.25">
      <c r="A11" s="1592"/>
      <c r="B11" s="1596" t="s">
        <v>911</v>
      </c>
      <c r="C11" s="187" t="s">
        <v>912</v>
      </c>
      <c r="D11" s="203" t="s">
        <v>833</v>
      </c>
      <c r="E11" s="183" t="s">
        <v>949</v>
      </c>
      <c r="F11" s="183" t="s">
        <v>977</v>
      </c>
      <c r="G11" s="183" t="s">
        <v>977</v>
      </c>
      <c r="H11" s="558"/>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row>
    <row r="12" spans="1:55" s="167" customFormat="1" ht="36" customHeight="1" x14ac:dyDescent="0.25">
      <c r="A12" s="1592"/>
      <c r="B12" s="1596"/>
      <c r="C12" s="187" t="s">
        <v>797</v>
      </c>
      <c r="D12" s="203" t="s">
        <v>834</v>
      </c>
      <c r="E12" s="183" t="s">
        <v>949</v>
      </c>
      <c r="F12" s="183" t="s">
        <v>1011</v>
      </c>
      <c r="G12" s="183" t="s">
        <v>980</v>
      </c>
      <c r="H12" s="558"/>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row>
    <row r="13" spans="1:55" s="167" customFormat="1" ht="65.25" customHeight="1" x14ac:dyDescent="0.25">
      <c r="A13" s="1593"/>
      <c r="B13" s="1596"/>
      <c r="C13" s="559" t="s">
        <v>798</v>
      </c>
      <c r="D13" s="560" t="s">
        <v>758</v>
      </c>
      <c r="E13" s="183" t="s">
        <v>949</v>
      </c>
      <c r="F13" s="183" t="s">
        <v>982</v>
      </c>
      <c r="G13" s="183" t="s">
        <v>983</v>
      </c>
      <c r="H13" s="558"/>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row>
    <row r="15" spans="1:55" ht="16.5" thickBot="1" x14ac:dyDescent="0.3"/>
    <row r="16" spans="1:55" x14ac:dyDescent="0.25">
      <c r="A16" s="1581"/>
      <c r="B16" s="1584" t="s">
        <v>985</v>
      </c>
      <c r="C16" s="1584"/>
      <c r="D16" s="175" t="s">
        <v>183</v>
      </c>
      <c r="E16" s="1585" t="s">
        <v>933</v>
      </c>
      <c r="F16" s="1585"/>
      <c r="G16" s="1585"/>
      <c r="H16" s="180"/>
    </row>
    <row r="17" spans="1:8" ht="45" x14ac:dyDescent="0.25">
      <c r="A17" s="1582"/>
      <c r="B17" s="1572" t="s">
        <v>908</v>
      </c>
      <c r="C17" s="120" t="s">
        <v>909</v>
      </c>
      <c r="D17" s="158" t="s">
        <v>830</v>
      </c>
      <c r="E17" s="174"/>
      <c r="F17" s="174"/>
      <c r="G17" s="174"/>
      <c r="H17" s="181"/>
    </row>
    <row r="18" spans="1:8" ht="56.25" x14ac:dyDescent="0.25">
      <c r="A18" s="1582"/>
      <c r="B18" s="1572"/>
      <c r="C18" s="120" t="s">
        <v>910</v>
      </c>
      <c r="D18" s="158" t="s">
        <v>831</v>
      </c>
      <c r="E18" s="174"/>
      <c r="F18" s="174"/>
      <c r="G18" s="174"/>
      <c r="H18" s="181"/>
    </row>
    <row r="19" spans="1:8" ht="31.5" customHeight="1" x14ac:dyDescent="0.25">
      <c r="A19" s="1582"/>
      <c r="B19" s="1572"/>
      <c r="C19" s="120" t="s">
        <v>795</v>
      </c>
      <c r="D19" s="158" t="s">
        <v>838</v>
      </c>
      <c r="E19" s="174"/>
      <c r="F19" s="174"/>
      <c r="G19" s="174"/>
      <c r="H19" s="181"/>
    </row>
    <row r="20" spans="1:8" ht="33.75" customHeight="1" x14ac:dyDescent="0.25">
      <c r="A20" s="1582"/>
      <c r="B20" s="1572" t="s">
        <v>911</v>
      </c>
      <c r="C20" s="120" t="s">
        <v>912</v>
      </c>
      <c r="D20" s="158" t="s">
        <v>833</v>
      </c>
      <c r="E20" s="174"/>
      <c r="F20" s="174"/>
      <c r="G20" s="174"/>
      <c r="H20" s="181"/>
    </row>
    <row r="21" spans="1:8" ht="23.25" customHeight="1" x14ac:dyDescent="0.25">
      <c r="A21" s="1582"/>
      <c r="B21" s="1572"/>
      <c r="C21" s="120" t="s">
        <v>797</v>
      </c>
      <c r="D21" s="158" t="s">
        <v>834</v>
      </c>
      <c r="E21" s="174"/>
      <c r="F21" s="174"/>
      <c r="G21" s="174"/>
      <c r="H21" s="181"/>
    </row>
    <row r="22" spans="1:8" ht="32.25" customHeight="1" thickBot="1" x14ac:dyDescent="0.3">
      <c r="A22" s="1583"/>
      <c r="B22" s="1586"/>
      <c r="C22" s="159" t="s">
        <v>798</v>
      </c>
      <c r="D22" s="160" t="s">
        <v>758</v>
      </c>
      <c r="E22" s="176"/>
      <c r="F22" s="176"/>
      <c r="G22" s="176"/>
      <c r="H22" s="182"/>
    </row>
    <row r="24" spans="1:8" ht="16.5" thickBot="1" x14ac:dyDescent="0.3"/>
    <row r="25" spans="1:8" x14ac:dyDescent="0.25">
      <c r="A25" s="1581"/>
      <c r="B25" s="1584" t="s">
        <v>985</v>
      </c>
      <c r="C25" s="1584"/>
      <c r="D25" s="175" t="s">
        <v>183</v>
      </c>
      <c r="E25" s="1585" t="s">
        <v>933</v>
      </c>
      <c r="F25" s="1585"/>
      <c r="G25" s="1585"/>
      <c r="H25" s="180"/>
    </row>
    <row r="26" spans="1:8" ht="45" x14ac:dyDescent="0.25">
      <c r="A26" s="1582"/>
      <c r="B26" s="1572" t="s">
        <v>908</v>
      </c>
      <c r="C26" s="120" t="s">
        <v>909</v>
      </c>
      <c r="D26" s="158" t="s">
        <v>830</v>
      </c>
      <c r="E26" s="174"/>
      <c r="F26" s="174"/>
      <c r="G26" s="174"/>
      <c r="H26" s="181"/>
    </row>
    <row r="27" spans="1:8" ht="56.25" x14ac:dyDescent="0.25">
      <c r="A27" s="1582"/>
      <c r="B27" s="1572"/>
      <c r="C27" s="120" t="s">
        <v>910</v>
      </c>
      <c r="D27" s="158" t="s">
        <v>831</v>
      </c>
      <c r="E27" s="174"/>
      <c r="F27" s="174"/>
      <c r="G27" s="174"/>
      <c r="H27" s="181"/>
    </row>
    <row r="28" spans="1:8" ht="22.5" x14ac:dyDescent="0.25">
      <c r="A28" s="1582"/>
      <c r="B28" s="1572"/>
      <c r="C28" s="120" t="s">
        <v>795</v>
      </c>
      <c r="D28" s="158" t="s">
        <v>838</v>
      </c>
      <c r="E28" s="174"/>
      <c r="F28" s="174"/>
      <c r="G28" s="174"/>
      <c r="H28" s="181"/>
    </row>
    <row r="29" spans="1:8" ht="33.75" x14ac:dyDescent="0.25">
      <c r="A29" s="1582"/>
      <c r="B29" s="1572" t="s">
        <v>911</v>
      </c>
      <c r="C29" s="120" t="s">
        <v>912</v>
      </c>
      <c r="D29" s="158" t="s">
        <v>833</v>
      </c>
      <c r="E29" s="174"/>
      <c r="F29" s="174"/>
      <c r="G29" s="174"/>
      <c r="H29" s="181"/>
    </row>
    <row r="30" spans="1:8" ht="22.5" x14ac:dyDescent="0.25">
      <c r="A30" s="1582"/>
      <c r="B30" s="1572"/>
      <c r="C30" s="120" t="s">
        <v>797</v>
      </c>
      <c r="D30" s="158" t="s">
        <v>834</v>
      </c>
      <c r="E30" s="174"/>
      <c r="F30" s="174"/>
      <c r="G30" s="174"/>
      <c r="H30" s="181"/>
    </row>
    <row r="31" spans="1:8" ht="34.5" thickBot="1" x14ac:dyDescent="0.3">
      <c r="A31" s="1583"/>
      <c r="B31" s="1586"/>
      <c r="C31" s="159" t="s">
        <v>798</v>
      </c>
      <c r="D31" s="160" t="s">
        <v>758</v>
      </c>
      <c r="E31" s="176"/>
      <c r="F31" s="176"/>
      <c r="G31" s="176"/>
      <c r="H31" s="182"/>
    </row>
  </sheetData>
  <mergeCells count="16">
    <mergeCell ref="B3:C3"/>
    <mergeCell ref="E3:G3"/>
    <mergeCell ref="B4:B7"/>
    <mergeCell ref="A8:A13"/>
    <mergeCell ref="B8:B10"/>
    <mergeCell ref="B11:B13"/>
    <mergeCell ref="A25:A31"/>
    <mergeCell ref="B25:C25"/>
    <mergeCell ref="E25:G25"/>
    <mergeCell ref="B26:B28"/>
    <mergeCell ref="B29:B31"/>
    <mergeCell ref="A16:A22"/>
    <mergeCell ref="B16:C16"/>
    <mergeCell ref="E16:G16"/>
    <mergeCell ref="B17:B19"/>
    <mergeCell ref="B20:B22"/>
  </mergeCells>
  <conditionalFormatting sqref="B8:C8 C9:C10 B11:C12 B13">
    <cfRule type="containsText" dxfId="36" priority="6" operator="containsText" text="N/A">
      <formula>NOT(ISERROR(SEARCH("N/A",B8)))</formula>
    </cfRule>
  </conditionalFormatting>
  <conditionalFormatting sqref="B17:C22">
    <cfRule type="containsText" dxfId="35" priority="5" operator="containsText" text="N/A">
      <formula>NOT(ISERROR(SEARCH("N/A",B17)))</formula>
    </cfRule>
  </conditionalFormatting>
  <conditionalFormatting sqref="B26:C31">
    <cfRule type="containsText" dxfId="34" priority="4" operator="containsText" text="N/A">
      <formula>NOT(ISERROR(SEARCH("N/A",B26)))</formula>
    </cfRule>
  </conditionalFormatting>
  <conditionalFormatting sqref="C13">
    <cfRule type="containsText" dxfId="33" priority="3" operator="containsText" text="N/A">
      <formula>NOT(ISERROR(SEARCH("N/A",C13)))</formula>
    </cfRule>
  </conditionalFormatting>
  <conditionalFormatting sqref="A4:A5 A7">
    <cfRule type="colorScale" priority="1">
      <colorScale>
        <cfvo type="num" val="1"/>
        <cfvo type="num" val="3"/>
        <cfvo type="num" val="5"/>
        <color rgb="FFC00000"/>
        <color rgb="FFFFFF00"/>
        <color rgb="FF00B050"/>
      </colorScale>
    </cfRule>
  </conditionalFormatting>
  <dataValidations count="3">
    <dataValidation type="list" allowBlank="1" showInputMessage="1" showErrorMessage="1" promptTitle="Select relevant bottlenecks" prompt="Select bottlenecks associated with service utilization" sqref="E20:G20 E29:G29" xr:uid="{00000000-0002-0000-0E00-000000000000}">
      <formula1>$E$35:$E$39</formula1>
    </dataValidation>
    <dataValidation type="list" allowBlank="1" showInputMessage="1" showErrorMessage="1" promptTitle="Select bottleneck" prompt="Select relevant bottleneck associated with quality of care / service" sqref="E31:G31" xr:uid="{00000000-0002-0000-0E00-000001000000}">
      <formula1>$E$51:$E$54</formula1>
    </dataValidation>
    <dataValidation type="list" allowBlank="1" showInputMessage="1" showErrorMessage="1" promptTitle="Select relevant bottleneck" prompt="Select bottlenecks related to timely and continued utilization" sqref="E30:G30" xr:uid="{00000000-0002-0000-0E00-000002000000}">
      <formula1>$E$48:$E$50</formula1>
    </dataValidation>
  </dataValidations>
  <pageMargins left="0.25" right="0.25" top="0.75" bottom="0.75" header="0.3" footer="0.3"/>
  <pageSetup paperSize="5" scale="24" fitToHeight="0"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Title="Select relevant bottleneck" prompt="Select bottlenecks related to timely and continued utilization" xr:uid="{00000000-0002-0000-0E00-000003000000}">
          <x14:formula1>
            <xm:f>'C:\Users\taporth\AppData\Local\Microsoft\Windows\Temporary Internet Files\Content.Outlook\5Z0M25YN\[All In Country Assessment Tool 2015 unlinked updated.xlsx]Common bottlenecks and actions'!#REF!</xm:f>
          </x14:formula1>
          <xm:sqref>E21:G21 F12:G13</xm:sqref>
        </x14:dataValidation>
        <x14:dataValidation type="list" allowBlank="1" showInputMessage="1" showErrorMessage="1" promptTitle="Select bottleneck" prompt="Select relevant bottleneck associated with quality of care / service" xr:uid="{00000000-0002-0000-0E00-000004000000}">
          <x14:formula1>
            <xm:f>'C:\Users\taporth\AppData\Local\Microsoft\Windows\Temporary Internet Files\Content.Outlook\5Z0M25YN\[All In Country Assessment Tool 2015 unlinked updated.xlsx]Common bottlenecks and actions'!#REF!</xm:f>
          </x14:formula1>
          <xm:sqref>E22:G22</xm:sqref>
        </x14:dataValidation>
        <x14:dataValidation type="list" allowBlank="1" showInputMessage="1" showErrorMessage="1" promptTitle="Select relevant bottlenecks" prompt="Select bottlenecks associated with service utilization" xr:uid="{00000000-0002-0000-0E00-000006000000}">
          <x14:formula1>
            <xm:f>'C:\Users\taporth\AppData\Local\Microsoft\Windows\Temporary Internet Files\Content.Outlook\5Z0M25YN\[All In Country Assessment Tool 2015 unlinked updated.xlsx]Common bottlenecks and actions'!#REF!</xm:f>
          </x14:formula1>
          <xm:sqref>F11:G11</xm:sqref>
        </x14:dataValidation>
        <x14:dataValidation type="list" allowBlank="1" showInputMessage="1" showErrorMessage="1" promptTitle="Select relevant bottlenecks" prompt="Select relevant bottleneck related to accessibility to service / intervention" xr:uid="{00000000-0002-0000-0E00-000007000000}">
          <x14:formula1>
            <xm:f>'C:\Users\taporth\AppData\Local\Microsoft\Windows\Temporary Internet Files\Content.Outlook\5Z0M25YN\[All In Country Assessment Tool 2015 unlinked updated.xlsx]Common bottlenecks and actions'!#REF!</xm:f>
          </x14:formula1>
          <xm:sqref>E11:E13 E19:G19 E28:G28 E10:G10</xm:sqref>
        </x14:dataValidation>
        <x14:dataValidation type="list" allowBlank="1" showInputMessage="1" showErrorMessage="1" promptTitle="Select relevant bottleneck" prompt="Select relevant comodity related bottlenecks" xr:uid="{00000000-0002-0000-0E00-000008000000}">
          <x14:formula1>
            <xm:f>'C:\Users\taporth\AppData\Local\Microsoft\Windows\Temporary Internet Files\Content.Outlook\5Z0M25YN\[All In Country Assessment Tool 2015 unlinked updated.xlsx]Common bottlenecks and actions'!#REF!</xm:f>
          </x14:formula1>
          <xm:sqref>E17:G17 E26:G26 E8:G8</xm:sqref>
        </x14:dataValidation>
        <x14:dataValidation type="list" allowBlank="1" showInputMessage="1" showErrorMessage="1" promptTitle="Select HR Bottleneck" prompt="Select relvant HR related bottlenecks" xr:uid="{00000000-0002-0000-0E00-000009000000}">
          <x14:formula1>
            <xm:f>'C:\Users\taporth\AppData\Local\Microsoft\Windows\Temporary Internet Files\Content.Outlook\5Z0M25YN\[All In Country Assessment Tool 2015 unlinked updated.xlsx]Common bottlenecks and actions'!#REF!</xm:f>
          </x14:formula1>
          <xm:sqref>E27:G27 E18:G18 E9:G9</xm:sqref>
        </x14:dataValidation>
        <x14:dataValidation type="list" allowBlank="1" showInputMessage="1" showErrorMessage="1" xr:uid="{00000000-0002-0000-0E00-00000A000000}">
          <x14:formula1>
            <xm:f>'C:\Users\taporth\AppData\Local\Microsoft\Windows\Temporary Internet Files\Content.Outlook\5Z0M25YN\[All In Country Assessment Tool 2015 unlinked updated.xlsx]Coverage Definitions'!#REF!</xm:f>
          </x14:formula1>
          <xm:sqref>D17:D22 D26:D31 D8:D13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C00000"/>
    <pageSetUpPr fitToPage="1"/>
  </sheetPr>
  <dimension ref="A5:BC30"/>
  <sheetViews>
    <sheetView zoomScale="70" zoomScaleNormal="70" workbookViewId="0">
      <selection activeCell="D18" sqref="D18:E18"/>
    </sheetView>
  </sheetViews>
  <sheetFormatPr defaultRowHeight="15.75" x14ac:dyDescent="0.25"/>
  <cols>
    <col min="1" max="1" width="65.625" customWidth="1"/>
    <col min="2" max="2" width="9.375" customWidth="1"/>
    <col min="3" max="3" width="12.625" customWidth="1"/>
    <col min="4" max="4" width="31" customWidth="1"/>
    <col min="5" max="5" width="19.5" customWidth="1"/>
    <col min="6" max="6" width="18.25" customWidth="1"/>
    <col min="7" max="7" width="19" customWidth="1"/>
    <col min="8" max="8" width="48.625" customWidth="1"/>
  </cols>
  <sheetData>
    <row r="5" spans="1:55" s="172" customFormat="1" ht="13.5" thickBot="1" x14ac:dyDescent="0.25">
      <c r="A5" s="179"/>
      <c r="B5" s="173"/>
      <c r="C5" s="173"/>
      <c r="D5" s="173"/>
    </row>
    <row r="6" spans="1:55" s="167" customFormat="1" ht="15.75" customHeight="1" x14ac:dyDescent="0.25">
      <c r="A6" s="1599"/>
      <c r="B6" s="1597" t="s">
        <v>996</v>
      </c>
      <c r="C6" s="1598"/>
      <c r="D6" s="185" t="s">
        <v>183</v>
      </c>
      <c r="E6" s="1601" t="s">
        <v>1051</v>
      </c>
      <c r="F6" s="1602"/>
      <c r="G6" s="1602"/>
      <c r="H6" s="184" t="s">
        <v>969</v>
      </c>
    </row>
    <row r="7" spans="1:55" s="167" customFormat="1" ht="59.25" customHeight="1" x14ac:dyDescent="0.25">
      <c r="A7" s="1600"/>
      <c r="B7" s="1594" t="s">
        <v>908</v>
      </c>
      <c r="C7" s="187" t="s">
        <v>909</v>
      </c>
      <c r="D7" s="203" t="s">
        <v>836</v>
      </c>
      <c r="E7" s="183" t="s">
        <v>961</v>
      </c>
      <c r="F7" s="183" t="s">
        <v>961</v>
      </c>
      <c r="G7" s="183" t="s">
        <v>957</v>
      </c>
      <c r="H7" s="204" t="s">
        <v>1052</v>
      </c>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row>
    <row r="8" spans="1:55" s="167" customFormat="1" ht="66.75" customHeight="1" x14ac:dyDescent="0.25">
      <c r="A8" s="1600"/>
      <c r="B8" s="1595"/>
      <c r="C8" s="187" t="s">
        <v>910</v>
      </c>
      <c r="D8" s="203" t="s">
        <v>831</v>
      </c>
      <c r="E8" s="183" t="s">
        <v>940</v>
      </c>
      <c r="F8" s="183" t="s">
        <v>940</v>
      </c>
      <c r="G8" s="183" t="s">
        <v>951</v>
      </c>
      <c r="H8" s="204"/>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row>
    <row r="9" spans="1:55" s="167" customFormat="1" ht="70.5" customHeight="1" x14ac:dyDescent="0.25">
      <c r="A9" s="1600"/>
      <c r="B9" s="1595"/>
      <c r="C9" s="187" t="s">
        <v>795</v>
      </c>
      <c r="D9" s="203" t="s">
        <v>838</v>
      </c>
      <c r="E9" s="183" t="s">
        <v>949</v>
      </c>
      <c r="F9" s="183" t="s">
        <v>949</v>
      </c>
      <c r="G9" s="183" t="s">
        <v>949</v>
      </c>
      <c r="H9" s="204"/>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row>
    <row r="10" spans="1:55" s="167" customFormat="1" ht="57.75" customHeight="1" x14ac:dyDescent="0.25">
      <c r="A10" s="1600"/>
      <c r="B10" s="1596" t="s">
        <v>911</v>
      </c>
      <c r="C10" s="187" t="s">
        <v>912</v>
      </c>
      <c r="D10" s="203" t="s">
        <v>833</v>
      </c>
      <c r="E10" s="183" t="s">
        <v>949</v>
      </c>
      <c r="F10" s="183" t="s">
        <v>977</v>
      </c>
      <c r="G10" s="183" t="s">
        <v>977</v>
      </c>
      <c r="H10" s="204"/>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row>
    <row r="11" spans="1:55" s="167" customFormat="1" ht="36" customHeight="1" x14ac:dyDescent="0.25">
      <c r="A11" s="1600"/>
      <c r="B11" s="1596"/>
      <c r="C11" s="187" t="s">
        <v>797</v>
      </c>
      <c r="D11" s="203" t="s">
        <v>834</v>
      </c>
      <c r="E11" s="183" t="s">
        <v>949</v>
      </c>
      <c r="F11" s="183" t="s">
        <v>1011</v>
      </c>
      <c r="G11" s="183" t="s">
        <v>980</v>
      </c>
      <c r="H11" s="204"/>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row>
    <row r="12" spans="1:55" s="167" customFormat="1" ht="65.25" customHeight="1" x14ac:dyDescent="0.25">
      <c r="A12" s="1600"/>
      <c r="B12" s="1594"/>
      <c r="C12" s="187" t="s">
        <v>798</v>
      </c>
      <c r="D12" s="203" t="s">
        <v>758</v>
      </c>
      <c r="E12" s="183" t="s">
        <v>949</v>
      </c>
      <c r="F12" s="186" t="s">
        <v>982</v>
      </c>
      <c r="G12" s="186" t="s">
        <v>983</v>
      </c>
      <c r="H12" s="205"/>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row>
    <row r="14" spans="1:55" ht="16.5" thickBot="1" x14ac:dyDescent="0.3"/>
    <row r="15" spans="1:55" x14ac:dyDescent="0.25">
      <c r="A15" s="1581"/>
      <c r="B15" s="1584" t="s">
        <v>985</v>
      </c>
      <c r="C15" s="1584"/>
      <c r="D15" s="175" t="s">
        <v>183</v>
      </c>
      <c r="E15" s="1585" t="s">
        <v>933</v>
      </c>
      <c r="F15" s="1585"/>
      <c r="G15" s="1585"/>
      <c r="H15" s="180"/>
    </row>
    <row r="16" spans="1:55" ht="45" x14ac:dyDescent="0.25">
      <c r="A16" s="1582"/>
      <c r="B16" s="1572" t="s">
        <v>908</v>
      </c>
      <c r="C16" s="120" t="s">
        <v>909</v>
      </c>
      <c r="D16" s="158" t="s">
        <v>830</v>
      </c>
      <c r="E16" s="174"/>
      <c r="F16" s="174"/>
      <c r="G16" s="174"/>
      <c r="H16" s="181"/>
    </row>
    <row r="17" spans="1:8" ht="56.25" x14ac:dyDescent="0.25">
      <c r="A17" s="1582"/>
      <c r="B17" s="1572"/>
      <c r="C17" s="120" t="s">
        <v>910</v>
      </c>
      <c r="D17" s="158" t="s">
        <v>831</v>
      </c>
      <c r="E17" s="174"/>
      <c r="F17" s="174"/>
      <c r="G17" s="174"/>
      <c r="H17" s="181"/>
    </row>
    <row r="18" spans="1:8" ht="31.5" customHeight="1" x14ac:dyDescent="0.25">
      <c r="A18" s="1582"/>
      <c r="B18" s="1572"/>
      <c r="C18" s="120" t="s">
        <v>795</v>
      </c>
      <c r="D18" s="158" t="s">
        <v>838</v>
      </c>
      <c r="E18" s="174"/>
      <c r="F18" s="174"/>
      <c r="G18" s="174"/>
      <c r="H18" s="181"/>
    </row>
    <row r="19" spans="1:8" ht="33.75" customHeight="1" x14ac:dyDescent="0.25">
      <c r="A19" s="1582"/>
      <c r="B19" s="1572" t="s">
        <v>911</v>
      </c>
      <c r="C19" s="120" t="s">
        <v>912</v>
      </c>
      <c r="D19" s="158" t="s">
        <v>833</v>
      </c>
      <c r="E19" s="174"/>
      <c r="F19" s="174"/>
      <c r="G19" s="174"/>
      <c r="H19" s="181"/>
    </row>
    <row r="20" spans="1:8" ht="23.25" customHeight="1" x14ac:dyDescent="0.25">
      <c r="A20" s="1582"/>
      <c r="B20" s="1572"/>
      <c r="C20" s="120" t="s">
        <v>797</v>
      </c>
      <c r="D20" s="158" t="s">
        <v>834</v>
      </c>
      <c r="E20" s="174"/>
      <c r="F20" s="174"/>
      <c r="G20" s="174"/>
      <c r="H20" s="181"/>
    </row>
    <row r="21" spans="1:8" ht="32.25" customHeight="1" thickBot="1" x14ac:dyDescent="0.3">
      <c r="A21" s="1583"/>
      <c r="B21" s="1586"/>
      <c r="C21" s="159" t="s">
        <v>798</v>
      </c>
      <c r="D21" s="160" t="s">
        <v>758</v>
      </c>
      <c r="E21" s="176"/>
      <c r="F21" s="176"/>
      <c r="G21" s="176"/>
      <c r="H21" s="182"/>
    </row>
    <row r="23" spans="1:8" ht="16.5" thickBot="1" x14ac:dyDescent="0.3"/>
    <row r="24" spans="1:8" x14ac:dyDescent="0.25">
      <c r="A24" s="1581"/>
      <c r="B24" s="1584" t="s">
        <v>985</v>
      </c>
      <c r="C24" s="1584"/>
      <c r="D24" s="175" t="s">
        <v>183</v>
      </c>
      <c r="E24" s="1585" t="s">
        <v>933</v>
      </c>
      <c r="F24" s="1585"/>
      <c r="G24" s="1585"/>
      <c r="H24" s="180"/>
    </row>
    <row r="25" spans="1:8" ht="45" x14ac:dyDescent="0.25">
      <c r="A25" s="1582"/>
      <c r="B25" s="1572" t="s">
        <v>908</v>
      </c>
      <c r="C25" s="120" t="s">
        <v>909</v>
      </c>
      <c r="D25" s="158" t="s">
        <v>830</v>
      </c>
      <c r="E25" s="174"/>
      <c r="F25" s="174"/>
      <c r="G25" s="174"/>
      <c r="H25" s="181"/>
    </row>
    <row r="26" spans="1:8" ht="56.25" x14ac:dyDescent="0.25">
      <c r="A26" s="1582"/>
      <c r="B26" s="1572"/>
      <c r="C26" s="120" t="s">
        <v>910</v>
      </c>
      <c r="D26" s="158" t="s">
        <v>831</v>
      </c>
      <c r="E26" s="174"/>
      <c r="F26" s="174"/>
      <c r="G26" s="174"/>
      <c r="H26" s="181"/>
    </row>
    <row r="27" spans="1:8" ht="22.5" x14ac:dyDescent="0.25">
      <c r="A27" s="1582"/>
      <c r="B27" s="1572"/>
      <c r="C27" s="120" t="s">
        <v>795</v>
      </c>
      <c r="D27" s="158" t="s">
        <v>838</v>
      </c>
      <c r="E27" s="174"/>
      <c r="F27" s="174"/>
      <c r="G27" s="174"/>
      <c r="H27" s="181"/>
    </row>
    <row r="28" spans="1:8" ht="33.75" x14ac:dyDescent="0.25">
      <c r="A28" s="1582"/>
      <c r="B28" s="1572" t="s">
        <v>911</v>
      </c>
      <c r="C28" s="120" t="s">
        <v>912</v>
      </c>
      <c r="D28" s="158" t="s">
        <v>833</v>
      </c>
      <c r="E28" s="174"/>
      <c r="F28" s="174"/>
      <c r="G28" s="174"/>
      <c r="H28" s="181"/>
    </row>
    <row r="29" spans="1:8" ht="22.5" x14ac:dyDescent="0.25">
      <c r="A29" s="1582"/>
      <c r="B29" s="1572"/>
      <c r="C29" s="120" t="s">
        <v>797</v>
      </c>
      <c r="D29" s="158" t="s">
        <v>834</v>
      </c>
      <c r="E29" s="174"/>
      <c r="F29" s="174"/>
      <c r="G29" s="174"/>
      <c r="H29" s="181"/>
    </row>
    <row r="30" spans="1:8" ht="34.5" thickBot="1" x14ac:dyDescent="0.3">
      <c r="A30" s="1583"/>
      <c r="B30" s="1586"/>
      <c r="C30" s="159" t="s">
        <v>798</v>
      </c>
      <c r="D30" s="160" t="s">
        <v>758</v>
      </c>
      <c r="E30" s="176"/>
      <c r="F30" s="176"/>
      <c r="G30" s="176"/>
      <c r="H30" s="182"/>
    </row>
  </sheetData>
  <mergeCells count="15">
    <mergeCell ref="E6:G6"/>
    <mergeCell ref="B15:C15"/>
    <mergeCell ref="E15:G15"/>
    <mergeCell ref="B24:C24"/>
    <mergeCell ref="B16:B18"/>
    <mergeCell ref="B19:B21"/>
    <mergeCell ref="B10:B12"/>
    <mergeCell ref="E24:G24"/>
    <mergeCell ref="A15:A21"/>
    <mergeCell ref="A24:A30"/>
    <mergeCell ref="B7:B9"/>
    <mergeCell ref="B6:C6"/>
    <mergeCell ref="A6:A12"/>
    <mergeCell ref="B28:B30"/>
    <mergeCell ref="B25:B27"/>
  </mergeCells>
  <conditionalFormatting sqref="B7:C7 C8:C9 B10:C11 B12">
    <cfRule type="containsText" dxfId="32" priority="4" operator="containsText" text="N/A">
      <formula>NOT(ISERROR(SEARCH("N/A",B7)))</formula>
    </cfRule>
  </conditionalFormatting>
  <conditionalFormatting sqref="B16:C21">
    <cfRule type="containsText" dxfId="31" priority="3" operator="containsText" text="N/A">
      <formula>NOT(ISERROR(SEARCH("N/A",B16)))</formula>
    </cfRule>
  </conditionalFormatting>
  <conditionalFormatting sqref="B25:C30">
    <cfRule type="containsText" dxfId="30" priority="2" operator="containsText" text="N/A">
      <formula>NOT(ISERROR(SEARCH("N/A",B25)))</formula>
    </cfRule>
  </conditionalFormatting>
  <conditionalFormatting sqref="C12">
    <cfRule type="containsText" dxfId="29" priority="1" operator="containsText" text="N/A">
      <formula>NOT(ISERROR(SEARCH("N/A",C12)))</formula>
    </cfRule>
  </conditionalFormatting>
  <dataValidations count="3">
    <dataValidation type="list" allowBlank="1" showInputMessage="1" showErrorMessage="1" promptTitle="Select relevant bottleneck" prompt="Select bottlenecks related to timely and continued utilization" sqref="E29:G29" xr:uid="{00000000-0002-0000-0F00-000000000000}">
      <formula1>$E$47:$E$49</formula1>
    </dataValidation>
    <dataValidation type="list" allowBlank="1" showInputMessage="1" showErrorMessage="1" promptTitle="Select bottleneck" prompt="Select relevant bottleneck associated with quality of care / service" sqref="E30:G30" xr:uid="{00000000-0002-0000-0F00-000001000000}">
      <formula1>$E$50:$E$53</formula1>
    </dataValidation>
    <dataValidation type="list" allowBlank="1" showInputMessage="1" showErrorMessage="1" promptTitle="Select relevant bottlenecks" prompt="Select bottlenecks associated with service utilization" sqref="E19:G19 E28:G28" xr:uid="{00000000-0002-0000-0F00-000002000000}">
      <formula1>$E$34:$E$38</formula1>
    </dataValidation>
  </dataValidations>
  <pageMargins left="0.25" right="0.25" top="0.75" bottom="0.75" header="0.3" footer="0.3"/>
  <pageSetup paperSize="5" scale="24" fitToHeight="0" orientation="landscape"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F00-000004000000}">
          <x14:formula1>
            <xm:f>'Coverage Definitions'!$C$10:$C$11</xm:f>
          </x14:formula1>
          <xm:sqref>D16 D25 D7</xm:sqref>
        </x14:dataValidation>
        <x14:dataValidation type="list" allowBlank="1" showInputMessage="1" showErrorMessage="1" xr:uid="{00000000-0002-0000-0F00-000005000000}">
          <x14:formula1>
            <xm:f>'Coverage Definitions'!$D$10:$D$11</xm:f>
          </x14:formula1>
          <xm:sqref>D17 D26 D8</xm:sqref>
        </x14:dataValidation>
        <x14:dataValidation type="list" allowBlank="1" showInputMessage="1" showErrorMessage="1" xr:uid="{00000000-0002-0000-0F00-000006000000}">
          <x14:formula1>
            <xm:f>'Coverage Definitions'!$E$10:$E$11</xm:f>
          </x14:formula1>
          <xm:sqref>D18 D27 D9</xm:sqref>
        </x14:dataValidation>
        <x14:dataValidation type="list" allowBlank="1" showInputMessage="1" showErrorMessage="1" xr:uid="{00000000-0002-0000-0F00-000007000000}">
          <x14:formula1>
            <xm:f>'Coverage Definitions'!$F$10:$F$11</xm:f>
          </x14:formula1>
          <xm:sqref>D19 D28 D10</xm:sqref>
        </x14:dataValidation>
        <x14:dataValidation type="list" allowBlank="1" showInputMessage="1" showErrorMessage="1" xr:uid="{00000000-0002-0000-0F00-000008000000}">
          <x14:formula1>
            <xm:f>'Coverage Definitions'!$G$10:$G$11</xm:f>
          </x14:formula1>
          <xm:sqref>D20 D29 D11</xm:sqref>
        </x14:dataValidation>
        <x14:dataValidation type="list" allowBlank="1" showInputMessage="1" showErrorMessage="1" xr:uid="{00000000-0002-0000-0F00-000009000000}">
          <x14:formula1>
            <xm:f>'Coverage Definitions'!$H$10:$H$11</xm:f>
          </x14:formula1>
          <xm:sqref>D21 D30 D12</xm:sqref>
        </x14:dataValidation>
        <x14:dataValidation type="list" allowBlank="1" showInputMessage="1" showErrorMessage="1" promptTitle="Select HR Bottleneck" prompt="Select relvant HR related bottlenecks" xr:uid="{00000000-0002-0000-0F00-00000A000000}">
          <x14:formula1>
            <xm:f>'Common bottlenecks and actions'!$E$5:$E$16</xm:f>
          </x14:formula1>
          <xm:sqref>E26:G26 E17:G17 E8:G8</xm:sqref>
        </x14:dataValidation>
        <x14:dataValidation type="list" allowBlank="1" showInputMessage="1" showErrorMessage="1" promptTitle="Select relevant bottleneck" prompt="Select relevant comodity related bottlenecks" xr:uid="{00000000-0002-0000-0F00-00000B000000}">
          <x14:formula1>
            <xm:f>'Common bottlenecks and actions'!$E$17:$E$25</xm:f>
          </x14:formula1>
          <xm:sqref>E16:G16 E25:G25 E7:G7</xm:sqref>
        </x14:dataValidation>
        <x14:dataValidation type="list" allowBlank="1" showInputMessage="1" showErrorMessage="1" promptTitle="Select relevant bottlenecks" prompt="Select relevant bottleneck related to accessibility to service / intervention" xr:uid="{00000000-0002-0000-0F00-00000C000000}">
          <x14:formula1>
            <xm:f>'Common bottlenecks and actions'!$E$26:$E$33</xm:f>
          </x14:formula1>
          <xm:sqref>E10:E12 E18:G18 E27:G27 E9:G9</xm:sqref>
        </x14:dataValidation>
        <x14:dataValidation type="list" allowBlank="1" showInputMessage="1" showErrorMessage="1" promptTitle="Select relevant bottlenecks" prompt="Select bottlenecks associated with service utilization" xr:uid="{00000000-0002-0000-0F00-00000D000000}">
          <x14:formula1>
            <xm:f>'Common bottlenecks and actions'!$E$34:$E$38</xm:f>
          </x14:formula1>
          <xm:sqref>F10:G10</xm:sqref>
        </x14:dataValidation>
        <x14:dataValidation type="list" allowBlank="1" showInputMessage="1" showErrorMessage="1" promptTitle="Select relevant bottleneck" prompt="Select bottlenecks related to timely and continued utilization" xr:uid="{00000000-0002-0000-0F00-00000E000000}">
          <x14:formula1>
            <xm:f>'Common bottlenecks and actions'!$E$41:$E$43</xm:f>
          </x14:formula1>
          <xm:sqref>E20:G20 F11:G11</xm:sqref>
        </x14:dataValidation>
        <x14:dataValidation type="list" allowBlank="1" showInputMessage="1" showErrorMessage="1" promptTitle="Select bottleneck" prompt="Select relevant bottleneck associated with quality of care / service" xr:uid="{00000000-0002-0000-0F00-00000F000000}">
          <x14:formula1>
            <xm:f>'Common bottlenecks and actions'!$E$44:$E$51</xm:f>
          </x14:formula1>
          <xm:sqref>E21:G21</xm:sqref>
        </x14:dataValidation>
        <x14:dataValidation type="list" allowBlank="1" showInputMessage="1" showErrorMessage="1" promptTitle="Select relevant bottleneck" prompt="Select bottlenecks related to timely and continued utilization" xr:uid="{00000000-0002-0000-0F00-000010000000}">
          <x14:formula1>
            <xm:f>'Common bottlenecks and actions'!$E$48:$E$51</xm:f>
          </x14:formula1>
          <xm:sqref>F12:G12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B7:G61"/>
  <sheetViews>
    <sheetView zoomScale="70" zoomScaleNormal="70" workbookViewId="0"/>
  </sheetViews>
  <sheetFormatPr defaultRowHeight="12.75" x14ac:dyDescent="0.25"/>
  <cols>
    <col min="1" max="1" width="9" style="31"/>
    <col min="2" max="2" width="40.5" style="31" customWidth="1"/>
    <col min="3" max="3" width="15.625" style="31" customWidth="1"/>
    <col min="4" max="4" width="26.75" style="31" customWidth="1"/>
    <col min="5" max="5" width="30" style="31" customWidth="1"/>
    <col min="6" max="7" width="30.375" style="31" customWidth="1"/>
    <col min="8" max="16384" width="9" style="31"/>
  </cols>
  <sheetData>
    <row r="7" spans="2:7" ht="13.5" thickBot="1" x14ac:dyDescent="0.3"/>
    <row r="8" spans="2:7" ht="20.25" x14ac:dyDescent="0.25">
      <c r="B8" s="1613" t="s">
        <v>1006</v>
      </c>
      <c r="C8" s="1615" t="s">
        <v>1007</v>
      </c>
      <c r="D8" s="1615" t="s">
        <v>1008</v>
      </c>
      <c r="E8" s="1617" t="s">
        <v>1009</v>
      </c>
      <c r="F8" s="1617"/>
      <c r="G8" s="1618"/>
    </row>
    <row r="9" spans="2:7" ht="21" thickBot="1" x14ac:dyDescent="0.3">
      <c r="B9" s="1614"/>
      <c r="C9" s="1616"/>
      <c r="D9" s="1616"/>
      <c r="E9" s="459" t="s">
        <v>1012</v>
      </c>
      <c r="F9" s="459" t="s">
        <v>1012</v>
      </c>
      <c r="G9" s="460" t="s">
        <v>1010</v>
      </c>
    </row>
    <row r="10" spans="2:7" s="227" customFormat="1" ht="12.75" customHeight="1" x14ac:dyDescent="0.25">
      <c r="B10" s="1619">
        <f>'[1]Bottleneck Analysis'!A4</f>
        <v>3</v>
      </c>
      <c r="C10" s="1620" t="str">
        <f>'[1]Bottleneck Analysis'!C4</f>
        <v xml:space="preserve">Policy </v>
      </c>
      <c r="D10" s="461" t="e">
        <f>'[1]Bottleneck Analysis'!E4</f>
        <v>#REF!</v>
      </c>
      <c r="E10" s="462"/>
      <c r="F10" s="462"/>
      <c r="G10" s="463"/>
    </row>
    <row r="11" spans="2:7" s="227" customFormat="1" ht="15.75" customHeight="1" x14ac:dyDescent="0.25">
      <c r="B11" s="1608"/>
      <c r="C11" s="1611"/>
      <c r="D11" s="464" t="e">
        <f>'[1]Bottleneck Analysis'!F4</f>
        <v>#REF!</v>
      </c>
      <c r="E11" s="465"/>
      <c r="F11" s="465"/>
      <c r="G11" s="466"/>
    </row>
    <row r="12" spans="2:7" s="227" customFormat="1" ht="15.75" customHeight="1" x14ac:dyDescent="0.25">
      <c r="B12" s="1608"/>
      <c r="C12" s="1611"/>
      <c r="D12" s="464" t="e">
        <f>'[1]Bottleneck Analysis'!G4</f>
        <v>#REF!</v>
      </c>
      <c r="E12" s="465"/>
      <c r="F12" s="465"/>
      <c r="G12" s="466"/>
    </row>
    <row r="13" spans="2:7" s="227" customFormat="1" ht="16.5" customHeight="1" x14ac:dyDescent="0.25">
      <c r="B13" s="1609"/>
      <c r="C13" s="1612"/>
      <c r="D13" s="464" t="e">
        <f>'[1]Bottleneck Analysis'!H4</f>
        <v>#REF!</v>
      </c>
      <c r="E13" s="465"/>
      <c r="F13" s="465"/>
      <c r="G13" s="466"/>
    </row>
    <row r="14" spans="2:7" s="227" customFormat="1" ht="12.75" customHeight="1" x14ac:dyDescent="0.25">
      <c r="B14" s="1607">
        <f>'[1]Bottleneck Analysis'!A5</f>
        <v>4</v>
      </c>
      <c r="C14" s="1610" t="str">
        <f>'[1]Bottleneck Analysis'!C5</f>
        <v>Coordination</v>
      </c>
      <c r="D14" s="464"/>
      <c r="E14" s="465"/>
      <c r="F14" s="465"/>
      <c r="G14" s="466"/>
    </row>
    <row r="15" spans="2:7" s="227" customFormat="1" ht="15.75" customHeight="1" x14ac:dyDescent="0.25">
      <c r="B15" s="1608"/>
      <c r="C15" s="1611"/>
      <c r="D15" s="464"/>
      <c r="E15" s="465"/>
      <c r="F15" s="465"/>
      <c r="G15" s="466"/>
    </row>
    <row r="16" spans="2:7" s="227" customFormat="1" ht="15.75" customHeight="1" x14ac:dyDescent="0.25">
      <c r="B16" s="1608"/>
      <c r="C16" s="1611"/>
      <c r="D16" s="464"/>
      <c r="E16" s="465"/>
      <c r="F16" s="465"/>
      <c r="G16" s="466"/>
    </row>
    <row r="17" spans="2:7" s="227" customFormat="1" ht="16.5" customHeight="1" x14ac:dyDescent="0.25">
      <c r="B17" s="1609"/>
      <c r="C17" s="1612"/>
      <c r="D17" s="464"/>
      <c r="E17" s="465"/>
      <c r="F17" s="465"/>
      <c r="G17" s="466"/>
    </row>
    <row r="18" spans="2:7" s="227" customFormat="1" ht="12.75" customHeight="1" x14ac:dyDescent="0.25">
      <c r="B18" s="1607" t="e">
        <f>'[1]Bottleneck Analysis'!A12</f>
        <v>#REF!</v>
      </c>
      <c r="C18" s="1610" t="str">
        <f>'[1]Bottleneck Analysis'!C6</f>
        <v>Resource Gap</v>
      </c>
      <c r="D18" s="464"/>
      <c r="E18" s="465"/>
      <c r="F18" s="465"/>
      <c r="G18" s="466"/>
    </row>
    <row r="19" spans="2:7" s="227" customFormat="1" ht="15.75" customHeight="1" x14ac:dyDescent="0.25">
      <c r="B19" s="1608"/>
      <c r="C19" s="1611"/>
      <c r="D19" s="464"/>
      <c r="E19" s="465"/>
      <c r="F19" s="465"/>
      <c r="G19" s="466"/>
    </row>
    <row r="20" spans="2:7" s="227" customFormat="1" ht="15.75" customHeight="1" x14ac:dyDescent="0.25">
      <c r="B20" s="1608"/>
      <c r="C20" s="1611"/>
      <c r="D20" s="464"/>
      <c r="E20" s="465"/>
      <c r="F20" s="465"/>
      <c r="G20" s="466"/>
    </row>
    <row r="21" spans="2:7" s="227" customFormat="1" ht="16.5" customHeight="1" x14ac:dyDescent="0.25">
      <c r="B21" s="1609"/>
      <c r="C21" s="1612"/>
      <c r="D21" s="464"/>
      <c r="E21" s="465"/>
      <c r="F21" s="465"/>
      <c r="G21" s="466"/>
    </row>
    <row r="22" spans="2:7" s="227" customFormat="1" ht="12.75" customHeight="1" x14ac:dyDescent="0.25">
      <c r="B22" s="1607">
        <f>'[1]Bottleneck Analysis'!A7</f>
        <v>1</v>
      </c>
      <c r="C22" s="1610" t="str">
        <f>'[1]Bottleneck Analysis'!C7</f>
        <v>Social Norm</v>
      </c>
      <c r="D22" s="464"/>
      <c r="E22" s="465"/>
      <c r="F22" s="465"/>
      <c r="G22" s="466"/>
    </row>
    <row r="23" spans="2:7" s="227" customFormat="1" ht="15.75" customHeight="1" x14ac:dyDescent="0.25">
      <c r="B23" s="1608"/>
      <c r="C23" s="1611"/>
      <c r="D23" s="464"/>
      <c r="E23" s="465"/>
      <c r="F23" s="465"/>
      <c r="G23" s="466"/>
    </row>
    <row r="24" spans="2:7" s="227" customFormat="1" ht="15.75" customHeight="1" x14ac:dyDescent="0.25">
      <c r="B24" s="1608"/>
      <c r="C24" s="1611"/>
      <c r="D24" s="464"/>
      <c r="E24" s="465"/>
      <c r="F24" s="465"/>
      <c r="G24" s="466"/>
    </row>
    <row r="25" spans="2:7" s="227" customFormat="1" ht="16.5" customHeight="1" x14ac:dyDescent="0.25">
      <c r="B25" s="1609"/>
      <c r="C25" s="1612"/>
      <c r="D25" s="464"/>
      <c r="E25" s="465"/>
      <c r="F25" s="465"/>
      <c r="G25" s="466"/>
    </row>
    <row r="26" spans="2:7" ht="25.5" x14ac:dyDescent="0.25">
      <c r="B26" s="1603"/>
      <c r="C26" s="1604" t="str">
        <f>'[1]Bottleneck Analysis'!C8</f>
        <v>Commodity</v>
      </c>
      <c r="D26" s="286" t="str">
        <f>'[1]Bottleneck Analysis'!E8</f>
        <v>Inadequate inventory management practices</v>
      </c>
      <c r="E26" s="286" t="s">
        <v>1019</v>
      </c>
      <c r="F26" s="286" t="s">
        <v>1018</v>
      </c>
      <c r="G26" s="209"/>
    </row>
    <row r="27" spans="2:7" ht="25.5" customHeight="1" x14ac:dyDescent="0.25">
      <c r="B27" s="1603"/>
      <c r="C27" s="1604"/>
      <c r="D27" s="286" t="str">
        <f>'[1]Bottleneck Analysis'!F8</f>
        <v>Inadequate inventory management practices</v>
      </c>
      <c r="E27" s="286" t="s">
        <v>988</v>
      </c>
      <c r="F27" s="286" t="s">
        <v>1019</v>
      </c>
      <c r="G27" s="209"/>
    </row>
    <row r="28" spans="2:7" ht="30" customHeight="1" x14ac:dyDescent="0.25">
      <c r="B28" s="1603"/>
      <c r="C28" s="1604"/>
      <c r="D28" s="286" t="str">
        <f>'[1]Bottleneck Analysis'!G8</f>
        <v>Inadequate procurement/purchasing practices</v>
      </c>
      <c r="E28" s="286" t="s">
        <v>1016</v>
      </c>
      <c r="F28" s="286" t="s">
        <v>1017</v>
      </c>
      <c r="G28" s="209"/>
    </row>
    <row r="29" spans="2:7" x14ac:dyDescent="0.25">
      <c r="B29" s="1603"/>
      <c r="C29" s="1604"/>
      <c r="D29" s="467" t="str">
        <f>'[1]Bottleneck Analysis'!H8</f>
        <v>funding challenge</v>
      </c>
      <c r="E29" s="286"/>
      <c r="F29" s="286"/>
      <c r="G29" s="209"/>
    </row>
    <row r="30" spans="2:7" s="213" customFormat="1" ht="30.75" customHeight="1" x14ac:dyDescent="0.25">
      <c r="B30" s="1603"/>
      <c r="C30" s="1604" t="str">
        <f>'[1]Bottleneck Analysis'!C9</f>
        <v>Human Resource</v>
      </c>
      <c r="D30" s="286" t="str">
        <f>'[1]Bottleneck Analysis'!E9</f>
        <v>Lack of established positions</v>
      </c>
      <c r="E30" s="286"/>
      <c r="F30" s="286"/>
      <c r="G30" s="209"/>
    </row>
    <row r="31" spans="2:7" s="213" customFormat="1" ht="36.75" customHeight="1" x14ac:dyDescent="0.25">
      <c r="B31" s="1603"/>
      <c r="C31" s="1604"/>
      <c r="D31" s="286" t="str">
        <f>'[1]Bottleneck Analysis'!F9</f>
        <v>Lack of established positions</v>
      </c>
      <c r="E31" s="286"/>
      <c r="F31" s="286"/>
      <c r="G31" s="209"/>
    </row>
    <row r="32" spans="2:7" s="213" customFormat="1" ht="25.5" customHeight="1" x14ac:dyDescent="0.25">
      <c r="B32" s="1603"/>
      <c r="C32" s="1604"/>
      <c r="D32" s="286" t="str">
        <f>'[1]Bottleneck Analysis'!G9</f>
        <v>Ineffective deployment</v>
      </c>
      <c r="E32" s="286"/>
      <c r="F32" s="286"/>
      <c r="G32" s="209"/>
    </row>
    <row r="33" spans="2:7" s="213" customFormat="1" ht="32.25" customHeight="1" x14ac:dyDescent="0.25">
      <c r="B33" s="1603"/>
      <c r="C33" s="1604"/>
      <c r="D33" s="286" t="e">
        <f>'[1]Bottleneck Analysis'!H9</f>
        <v>#REF!</v>
      </c>
      <c r="E33" s="286"/>
      <c r="F33" s="286"/>
      <c r="G33" s="209"/>
    </row>
    <row r="34" spans="2:7" s="213" customFormat="1" ht="51" x14ac:dyDescent="0.25">
      <c r="B34" s="1603"/>
      <c r="C34" s="1604" t="str">
        <f>'[1]Bottleneck Analysis'!C10</f>
        <v>Accessibility</v>
      </c>
      <c r="D34" s="286" t="str">
        <f>'[1]Bottleneck Analysis'!E10</f>
        <v xml:space="preserve">Financial barriers (direct costs, indirect costs and insufficient social protection mechanisms) </v>
      </c>
      <c r="E34" s="286" t="s">
        <v>1029</v>
      </c>
      <c r="F34" s="286" t="s">
        <v>1029</v>
      </c>
      <c r="G34" s="209"/>
    </row>
    <row r="35" spans="2:7" s="213" customFormat="1" ht="85.5" customHeight="1" x14ac:dyDescent="0.25">
      <c r="B35" s="1603"/>
      <c r="C35" s="1604"/>
      <c r="D35" s="286" t="str">
        <f>'[1]Bottleneck Analysis'!F10</f>
        <v xml:space="preserve">Financial barriers (direct costs, indirect costs and insufficient social protection mechanisms) </v>
      </c>
      <c r="E35" s="286" t="s">
        <v>1029</v>
      </c>
      <c r="F35" s="286" t="s">
        <v>1029</v>
      </c>
      <c r="G35" s="209"/>
    </row>
    <row r="36" spans="2:7" s="213" customFormat="1" ht="75.75" customHeight="1" x14ac:dyDescent="0.25">
      <c r="B36" s="1603"/>
      <c r="C36" s="1604"/>
      <c r="D36" s="286" t="str">
        <f>'[1]Bottleneck Analysis'!G10</f>
        <v xml:space="preserve">Financial barriers (direct costs, indirect costs and insufficient social protection mechanisms) </v>
      </c>
      <c r="E36" s="286" t="s">
        <v>1029</v>
      </c>
      <c r="F36" s="286" t="s">
        <v>1029</v>
      </c>
      <c r="G36" s="209"/>
    </row>
    <row r="37" spans="2:7" s="213" customFormat="1" ht="69.75" customHeight="1" x14ac:dyDescent="0.25">
      <c r="B37" s="1603"/>
      <c r="C37" s="1604"/>
      <c r="D37" s="286" t="e">
        <f>'[1]Bottleneck Analysis'!H10</f>
        <v>#REF!</v>
      </c>
      <c r="E37" s="286" t="s">
        <v>1029</v>
      </c>
      <c r="F37" s="286" t="s">
        <v>1029</v>
      </c>
      <c r="G37" s="209"/>
    </row>
    <row r="38" spans="2:7" s="213" customFormat="1" ht="38.25" x14ac:dyDescent="0.25">
      <c r="B38" s="1603"/>
      <c r="C38" s="1604" t="str">
        <f>'[1]Bottleneck Analysis'!C11</f>
        <v>Utilization</v>
      </c>
      <c r="D38" s="286" t="str">
        <f>'[1]Bottleneck Analysis'!E11</f>
        <v xml:space="preserve">Financial barriers (direct costs, indirect costs and insufficient social protection mechanisms) </v>
      </c>
      <c r="E38" s="286" t="s">
        <v>1031</v>
      </c>
      <c r="F38" s="286"/>
      <c r="G38" s="209"/>
    </row>
    <row r="39" spans="2:7" s="213" customFormat="1" ht="25.5" x14ac:dyDescent="0.25">
      <c r="B39" s="1603"/>
      <c r="C39" s="1604"/>
      <c r="D39" s="286" t="str">
        <f>'[1]Bottleneck Analysis'!F11</f>
        <v>Mother must obtain permission from others in household prior to seeking care</v>
      </c>
      <c r="E39" s="286"/>
      <c r="F39" s="286"/>
      <c r="G39" s="209"/>
    </row>
    <row r="40" spans="2:7" s="213" customFormat="1" ht="25.5" x14ac:dyDescent="0.25">
      <c r="B40" s="1603"/>
      <c r="C40" s="1604"/>
      <c r="D40" s="286" t="str">
        <f>'[1]Bottleneck Analysis'!G11</f>
        <v>Mother must obtain permission from others in household prior to seeking care</v>
      </c>
      <c r="E40" s="286"/>
      <c r="F40" s="286"/>
      <c r="G40" s="209"/>
    </row>
    <row r="41" spans="2:7" s="213" customFormat="1" x14ac:dyDescent="0.25">
      <c r="B41" s="1603"/>
      <c r="C41" s="1604"/>
      <c r="D41" s="286" t="e">
        <f>'[1]Bottleneck Analysis'!H12</f>
        <v>#REF!</v>
      </c>
      <c r="E41" s="286"/>
      <c r="F41" s="286"/>
      <c r="G41" s="209"/>
    </row>
    <row r="42" spans="2:7" s="213" customFormat="1" ht="37.5" customHeight="1" x14ac:dyDescent="0.25">
      <c r="B42" s="1603"/>
      <c r="C42" s="1604" t="str">
        <f>'[1]Bottleneck Analysis'!C12</f>
        <v>Continuity</v>
      </c>
      <c r="D42" s="286" t="str">
        <f>'[1]Bottleneck Analysis'!E12</f>
        <v xml:space="preserve">Financial barriers (direct costs, indirect costs and insufficient social protection mechanisms) </v>
      </c>
      <c r="E42" s="286" t="s">
        <v>1032</v>
      </c>
      <c r="F42" s="286"/>
      <c r="G42" s="209"/>
    </row>
    <row r="43" spans="2:7" s="213" customFormat="1" ht="36" customHeight="1" x14ac:dyDescent="0.25">
      <c r="B43" s="1603"/>
      <c r="C43" s="1604"/>
      <c r="D43" s="286" t="str">
        <f>'[1]Bottleneck Analysis'!F12</f>
        <v xml:space="preserve"> Negative experience with provider/facility</v>
      </c>
      <c r="E43" s="286"/>
      <c r="F43" s="286"/>
      <c r="G43" s="209"/>
    </row>
    <row r="44" spans="2:7" s="213" customFormat="1" ht="26.25" customHeight="1" x14ac:dyDescent="0.25">
      <c r="B44" s="1603"/>
      <c r="C44" s="1604"/>
      <c r="D44" s="286" t="str">
        <f>'[1]Bottleneck Analysis'!G12</f>
        <v>Lack of active follow up systems</v>
      </c>
      <c r="E44" s="286"/>
      <c r="F44" s="286"/>
      <c r="G44" s="209"/>
    </row>
    <row r="45" spans="2:7" s="213" customFormat="1" ht="38.25" x14ac:dyDescent="0.25">
      <c r="B45" s="1603"/>
      <c r="C45" s="1604"/>
      <c r="D45" s="286" t="e">
        <f>'[1]Bottleneck Analysis'!H12</f>
        <v>#REF!</v>
      </c>
      <c r="E45" s="286"/>
      <c r="F45" s="286" t="s">
        <v>1035</v>
      </c>
      <c r="G45" s="209"/>
    </row>
    <row r="46" spans="2:7" s="213" customFormat="1" ht="38.25" x14ac:dyDescent="0.25">
      <c r="B46" s="1603"/>
      <c r="C46" s="1604" t="str">
        <f>'[1]Bottleneck Analysis'!C13</f>
        <v>Quality</v>
      </c>
      <c r="D46" s="286" t="str">
        <f>'[1]Bottleneck Analysis'!E13</f>
        <v xml:space="preserve">Financial barriers (direct costs, indirect costs and insufficient social protection mechanisms) </v>
      </c>
      <c r="E46" s="286" t="s">
        <v>1038</v>
      </c>
      <c r="F46" s="286"/>
      <c r="G46" s="209"/>
    </row>
    <row r="47" spans="2:7" s="213" customFormat="1" ht="15.75" customHeight="1" x14ac:dyDescent="0.25">
      <c r="B47" s="1603"/>
      <c r="C47" s="1604"/>
      <c r="D47" s="286" t="str">
        <f>'[1]Bottleneck Analysis'!F13</f>
        <v>Provider lacking required equipment or infrastructure</v>
      </c>
      <c r="E47" s="286"/>
      <c r="F47" s="286"/>
      <c r="G47" s="209"/>
    </row>
    <row r="48" spans="2:7" s="213" customFormat="1" ht="15.75" customHeight="1" x14ac:dyDescent="0.25">
      <c r="B48" s="1603"/>
      <c r="C48" s="1604"/>
      <c r="D48" s="286" t="str">
        <f>'[1]Bottleneck Analysis'!G13</f>
        <v>Provider lacking motivation to ensure quality of care</v>
      </c>
      <c r="E48" s="286"/>
      <c r="F48" s="286"/>
      <c r="G48" s="209"/>
    </row>
    <row r="49" spans="2:7" s="213" customFormat="1" ht="16.5" customHeight="1" thickBot="1" x14ac:dyDescent="0.3">
      <c r="B49" s="1605"/>
      <c r="C49" s="1606"/>
      <c r="D49" s="215" t="e">
        <f>'[1]Bottleneck Analysis'!H13</f>
        <v>#REF!</v>
      </c>
      <c r="E49" s="287"/>
      <c r="F49" s="287" t="s">
        <v>1037</v>
      </c>
      <c r="G49" s="217"/>
    </row>
    <row r="50" spans="2:7" s="213" customFormat="1" x14ac:dyDescent="0.25"/>
    <row r="51" spans="2:7" s="213" customFormat="1" x14ac:dyDescent="0.25"/>
    <row r="52" spans="2:7" s="213" customFormat="1" x14ac:dyDescent="0.25"/>
    <row r="53" spans="2:7" s="213" customFormat="1" x14ac:dyDescent="0.25"/>
    <row r="54" spans="2:7" s="218" customFormat="1" x14ac:dyDescent="0.25"/>
    <row r="55" spans="2:7" s="213" customFormat="1" x14ac:dyDescent="0.25"/>
    <row r="56" spans="2:7" s="213" customFormat="1" x14ac:dyDescent="0.25"/>
    <row r="57" spans="2:7" s="213" customFormat="1" x14ac:dyDescent="0.25"/>
    <row r="58" spans="2:7" s="213" customFormat="1" x14ac:dyDescent="0.25"/>
    <row r="59" spans="2:7" s="213" customFormat="1" x14ac:dyDescent="0.25"/>
    <row r="60" spans="2:7" s="213" customFormat="1" x14ac:dyDescent="0.25"/>
    <row r="61" spans="2:7" s="213" customFormat="1" x14ac:dyDescent="0.25"/>
  </sheetData>
  <mergeCells count="20">
    <mergeCell ref="B8:B9"/>
    <mergeCell ref="C8:C9"/>
    <mergeCell ref="D8:D9"/>
    <mergeCell ref="E8:G8"/>
    <mergeCell ref="B10:B13"/>
    <mergeCell ref="C10:C13"/>
    <mergeCell ref="B14:B17"/>
    <mergeCell ref="C14:C17"/>
    <mergeCell ref="B18:B21"/>
    <mergeCell ref="C18:C21"/>
    <mergeCell ref="B22:B25"/>
    <mergeCell ref="C22:C25"/>
    <mergeCell ref="B26:B37"/>
    <mergeCell ref="C26:C29"/>
    <mergeCell ref="C30:C33"/>
    <mergeCell ref="C34:C37"/>
    <mergeCell ref="B38:B49"/>
    <mergeCell ref="C38:C41"/>
    <mergeCell ref="C42:C45"/>
    <mergeCell ref="C46:C49"/>
  </mergeCells>
  <conditionalFormatting sqref="B10 B14 B18 B22">
    <cfRule type="colorScale" priority="1">
      <colorScale>
        <cfvo type="num" val="0"/>
        <cfvo type="num" val="3"/>
        <cfvo type="num" val="5"/>
        <color rgb="FFFEC2C2"/>
        <color rgb="FFFFEB84"/>
        <color rgb="FF63BE7B"/>
      </colorScale>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Key Action" prompt="Select key actions to address this cause of bottleneck" xr:uid="{00000000-0002-0000-1000-000000000000}">
          <x14:formula1>
            <xm:f>'C:\Users\taporth\AppData\Local\Microsoft\Windows\Temporary Internet Files\Content.Outlook\5Z0M25YN\[All In Country Assessment Tool 2015 unlinked updated.xlsx]Common bottlenecks and actions'!#REF!</xm:f>
          </x14:formula1>
          <xm:sqref>E46:F49</xm:sqref>
        </x14:dataValidation>
        <x14:dataValidation type="list" allowBlank="1" showInputMessage="1" showErrorMessage="1" promptTitle="Key Action" prompt="Select key actions to address this cause of bottleneck" xr:uid="{00000000-0002-0000-1000-000001000000}">
          <x14:formula1>
            <xm:f>'C:\Users\taporth\AppData\Local\Microsoft\Windows\Temporary Internet Files\Content.Outlook\5Z0M25YN\[All In Country Assessment Tool 2015 unlinked updated.xlsx]Common bottlenecks and actions'!#REF!</xm:f>
          </x14:formula1>
          <xm:sqref>E50:F54 E26:F45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8:G45"/>
  <sheetViews>
    <sheetView zoomScale="70" zoomScaleNormal="70" workbookViewId="0">
      <selection activeCell="E10" sqref="E10"/>
    </sheetView>
  </sheetViews>
  <sheetFormatPr defaultRowHeight="12.75" x14ac:dyDescent="0.25"/>
  <cols>
    <col min="1" max="1" width="9" style="31"/>
    <col min="2" max="2" width="40.5" style="31" customWidth="1"/>
    <col min="3" max="3" width="12.25" style="31" customWidth="1"/>
    <col min="4" max="4" width="26.75" style="31" customWidth="1"/>
    <col min="5" max="5" width="30" style="31" customWidth="1"/>
    <col min="6" max="7" width="30.375" style="31" customWidth="1"/>
    <col min="8" max="16384" width="9" style="31"/>
  </cols>
  <sheetData>
    <row r="8" spans="2:7" x14ac:dyDescent="0.25">
      <c r="B8" s="1627" t="s">
        <v>1006</v>
      </c>
      <c r="C8" s="1627" t="s">
        <v>1007</v>
      </c>
      <c r="D8" s="1627" t="s">
        <v>1008</v>
      </c>
      <c r="E8" s="1624" t="s">
        <v>1009</v>
      </c>
      <c r="F8" s="1624"/>
      <c r="G8" s="1624"/>
    </row>
    <row r="9" spans="2:7" x14ac:dyDescent="0.25">
      <c r="B9" s="1628"/>
      <c r="C9" s="1628"/>
      <c r="D9" s="1628"/>
      <c r="E9" s="221" t="s">
        <v>1012</v>
      </c>
      <c r="F9" s="221" t="s">
        <v>1012</v>
      </c>
      <c r="G9" s="221" t="s">
        <v>1010</v>
      </c>
    </row>
    <row r="10" spans="2:7" ht="25.5" x14ac:dyDescent="0.25">
      <c r="B10" s="1625"/>
      <c r="C10" s="1629" t="str">
        <f>'Bottleneck Analysis_old'!C7</f>
        <v>Commodity</v>
      </c>
      <c r="D10" s="219" t="str">
        <f>'Bottleneck Analysis_old'!E7</f>
        <v>Inadequate inventory management practices</v>
      </c>
      <c r="E10" s="219" t="s">
        <v>1019</v>
      </c>
      <c r="F10" s="219" t="s">
        <v>1018</v>
      </c>
      <c r="G10" s="220"/>
    </row>
    <row r="11" spans="2:7" ht="25.5" customHeight="1" x14ac:dyDescent="0.25">
      <c r="B11" s="1625"/>
      <c r="C11" s="1622"/>
      <c r="D11" s="177" t="str">
        <f>'Bottleneck Analysis_old'!F7</f>
        <v>Inadequate inventory management practices</v>
      </c>
      <c r="E11" s="219" t="s">
        <v>988</v>
      </c>
      <c r="F11" s="219" t="s">
        <v>1019</v>
      </c>
      <c r="G11" s="209"/>
    </row>
    <row r="12" spans="2:7" ht="30" customHeight="1" x14ac:dyDescent="0.25">
      <c r="B12" s="1625"/>
      <c r="C12" s="1622"/>
      <c r="D12" s="177" t="str">
        <f>'Bottleneck Analysis_old'!G7</f>
        <v>Inadequate procurement/purchasing practices</v>
      </c>
      <c r="E12" s="219" t="s">
        <v>1016</v>
      </c>
      <c r="F12" s="219" t="s">
        <v>1017</v>
      </c>
      <c r="G12" s="209"/>
    </row>
    <row r="13" spans="2:7" ht="13.5" thickBot="1" x14ac:dyDescent="0.3">
      <c r="B13" s="1625"/>
      <c r="C13" s="1623"/>
      <c r="D13" s="210" t="str">
        <f>'Bottleneck Analysis_old'!H7</f>
        <v>funding challenge</v>
      </c>
      <c r="E13" s="219" t="s">
        <v>1019</v>
      </c>
      <c r="F13" s="219" t="s">
        <v>1017</v>
      </c>
      <c r="G13" s="212"/>
    </row>
    <row r="14" spans="2:7" s="213" customFormat="1" ht="30.75" customHeight="1" thickBot="1" x14ac:dyDescent="0.3">
      <c r="B14" s="1625"/>
      <c r="C14" s="1621" t="str">
        <f>'Bottleneck Analysis_old'!C8</f>
        <v>Human Resource</v>
      </c>
      <c r="D14" s="206" t="str">
        <f>'Bottleneck Analysis_old'!E8</f>
        <v>Lack of established positions</v>
      </c>
      <c r="E14" s="206" t="s">
        <v>1026</v>
      </c>
      <c r="F14" s="206" t="s">
        <v>1026</v>
      </c>
      <c r="G14" s="207"/>
    </row>
    <row r="15" spans="2:7" s="213" customFormat="1" ht="36.75" customHeight="1" thickBot="1" x14ac:dyDescent="0.3">
      <c r="B15" s="1625"/>
      <c r="C15" s="1622"/>
      <c r="D15" s="177" t="str">
        <f>'Bottleneck Analysis_old'!F8</f>
        <v>Lack of established positions</v>
      </c>
      <c r="E15" s="206" t="s">
        <v>1027</v>
      </c>
      <c r="F15" s="206" t="s">
        <v>1024</v>
      </c>
      <c r="G15" s="209"/>
    </row>
    <row r="16" spans="2:7" s="213" customFormat="1" ht="25.5" customHeight="1" thickBot="1" x14ac:dyDescent="0.3">
      <c r="B16" s="1625"/>
      <c r="C16" s="1622"/>
      <c r="D16" s="177" t="str">
        <f>'Bottleneck Analysis_old'!G8</f>
        <v>Ineffective deployment</v>
      </c>
      <c r="E16" s="206" t="s">
        <v>1025</v>
      </c>
      <c r="F16" s="206"/>
      <c r="G16" s="209"/>
    </row>
    <row r="17" spans="2:7" s="213" customFormat="1" ht="32.25" customHeight="1" thickBot="1" x14ac:dyDescent="0.3">
      <c r="B17" s="1625"/>
      <c r="C17" s="1623"/>
      <c r="D17" s="211">
        <f>'Bottleneck Analysis_old'!H8</f>
        <v>0</v>
      </c>
      <c r="E17" s="206" t="s">
        <v>1024</v>
      </c>
      <c r="F17" s="206" t="s">
        <v>1026</v>
      </c>
      <c r="G17" s="212"/>
    </row>
    <row r="18" spans="2:7" s="213" customFormat="1" ht="51.75" thickBot="1" x14ac:dyDescent="0.3">
      <c r="B18" s="1625"/>
      <c r="C18" s="1621" t="str">
        <f>'Bottleneck Analysis_old'!C9</f>
        <v>Accessibility</v>
      </c>
      <c r="D18" s="206" t="str">
        <f>'Bottleneck Analysis_old'!E9</f>
        <v xml:space="preserve">Financial barriers (direct costs, indirect costs and insufficient social protection mechanisms) </v>
      </c>
      <c r="E18" s="206" t="s">
        <v>1029</v>
      </c>
      <c r="F18" s="206" t="s">
        <v>1029</v>
      </c>
      <c r="G18" s="207"/>
    </row>
    <row r="19" spans="2:7" s="213" customFormat="1" ht="85.5" customHeight="1" thickBot="1" x14ac:dyDescent="0.3">
      <c r="B19" s="1625"/>
      <c r="C19" s="1622"/>
      <c r="D19" s="177" t="str">
        <f>'Bottleneck Analysis_old'!F9</f>
        <v xml:space="preserve">Financial barriers (direct costs, indirect costs and insufficient social protection mechanisms) </v>
      </c>
      <c r="E19" s="206" t="s">
        <v>1029</v>
      </c>
      <c r="F19" s="206" t="s">
        <v>1029</v>
      </c>
      <c r="G19" s="209"/>
    </row>
    <row r="20" spans="2:7" s="213" customFormat="1" ht="75.75" customHeight="1" thickBot="1" x14ac:dyDescent="0.3">
      <c r="B20" s="1625"/>
      <c r="C20" s="1622"/>
      <c r="D20" s="177" t="str">
        <f>'Bottleneck Analysis_old'!G9</f>
        <v xml:space="preserve">Financial barriers (direct costs, indirect costs and insufficient social protection mechanisms) </v>
      </c>
      <c r="E20" s="206" t="s">
        <v>1029</v>
      </c>
      <c r="F20" s="206" t="s">
        <v>1029</v>
      </c>
      <c r="G20" s="209"/>
    </row>
    <row r="21" spans="2:7" s="213" customFormat="1" ht="69.75" customHeight="1" thickBot="1" x14ac:dyDescent="0.3">
      <c r="B21" s="1625"/>
      <c r="C21" s="1623"/>
      <c r="D21" s="211">
        <f>'Bottleneck Analysis_old'!H9</f>
        <v>0</v>
      </c>
      <c r="E21" s="206" t="s">
        <v>1029</v>
      </c>
      <c r="F21" s="206" t="s">
        <v>1029</v>
      </c>
      <c r="G21" s="212"/>
    </row>
    <row r="22" spans="2:7" s="213" customFormat="1" ht="39" thickBot="1" x14ac:dyDescent="0.3">
      <c r="B22" s="1625"/>
      <c r="C22" s="1621" t="str">
        <f>'Bottleneck Analysis_old'!C10</f>
        <v>Utilization</v>
      </c>
      <c r="D22" s="206" t="str">
        <f>'Bottleneck Analysis_old'!E10</f>
        <v xml:space="preserve">Financial barriers (direct costs, indirect costs and insufficient social protection mechanisms) </v>
      </c>
      <c r="E22" s="206" t="s">
        <v>1031</v>
      </c>
      <c r="F22" s="206"/>
      <c r="G22" s="207"/>
    </row>
    <row r="23" spans="2:7" s="213" customFormat="1" ht="26.25" thickBot="1" x14ac:dyDescent="0.3">
      <c r="B23" s="1625"/>
      <c r="C23" s="1622"/>
      <c r="D23" s="177" t="str">
        <f>'Bottleneck Analysis_old'!F10</f>
        <v>Mother must obtain permission from others in household prior to seeking care</v>
      </c>
      <c r="E23" s="206"/>
      <c r="F23" s="206"/>
      <c r="G23" s="209"/>
    </row>
    <row r="24" spans="2:7" s="213" customFormat="1" ht="26.25" thickBot="1" x14ac:dyDescent="0.3">
      <c r="B24" s="1625"/>
      <c r="C24" s="1622"/>
      <c r="D24" s="177" t="str">
        <f>'Bottleneck Analysis_old'!G10</f>
        <v>Mother must obtain permission from others in household prior to seeking care</v>
      </c>
      <c r="E24" s="206"/>
      <c r="F24" s="206"/>
      <c r="G24" s="209"/>
    </row>
    <row r="25" spans="2:7" s="213" customFormat="1" ht="13.5" thickBot="1" x14ac:dyDescent="0.3">
      <c r="B25" s="1625"/>
      <c r="C25" s="1623"/>
      <c r="D25" s="211">
        <f>'Bottleneck Analysis_old'!H11</f>
        <v>0</v>
      </c>
      <c r="E25" s="206"/>
      <c r="F25" s="206"/>
      <c r="G25" s="212"/>
    </row>
    <row r="26" spans="2:7" s="213" customFormat="1" ht="37.5" customHeight="1" thickBot="1" x14ac:dyDescent="0.3">
      <c r="B26" s="1625"/>
      <c r="C26" s="1621" t="str">
        <f>'Bottleneck Analysis_old'!C11</f>
        <v>Continuity</v>
      </c>
      <c r="D26" s="206" t="str">
        <f>'Bottleneck Analysis_old'!E11</f>
        <v xml:space="preserve">Financial barriers (direct costs, indirect costs and insufficient social protection mechanisms) </v>
      </c>
      <c r="E26" s="206" t="s">
        <v>1032</v>
      </c>
      <c r="F26" s="206"/>
      <c r="G26" s="207"/>
    </row>
    <row r="27" spans="2:7" s="213" customFormat="1" ht="36" customHeight="1" thickBot="1" x14ac:dyDescent="0.3">
      <c r="B27" s="1625"/>
      <c r="C27" s="1622"/>
      <c r="D27" s="177" t="str">
        <f>'Bottleneck Analysis_old'!F11</f>
        <v xml:space="preserve"> Negative experience with provider/facility</v>
      </c>
      <c r="E27" s="206"/>
      <c r="F27" s="206"/>
      <c r="G27" s="209"/>
    </row>
    <row r="28" spans="2:7" s="213" customFormat="1" ht="26.25" customHeight="1" thickBot="1" x14ac:dyDescent="0.3">
      <c r="B28" s="1625"/>
      <c r="C28" s="1622"/>
      <c r="D28" s="177" t="str">
        <f>'Bottleneck Analysis_old'!G11</f>
        <v>Lack of active follow up systems</v>
      </c>
      <c r="E28" s="206"/>
      <c r="F28" s="206"/>
      <c r="G28" s="209"/>
    </row>
    <row r="29" spans="2:7" s="213" customFormat="1" ht="39" thickBot="1" x14ac:dyDescent="0.3">
      <c r="B29" s="1625"/>
      <c r="C29" s="1623"/>
      <c r="D29" s="211">
        <f>'Bottleneck Analysis_old'!H11</f>
        <v>0</v>
      </c>
      <c r="E29" s="206"/>
      <c r="F29" s="206" t="s">
        <v>1035</v>
      </c>
      <c r="G29" s="212"/>
    </row>
    <row r="30" spans="2:7" s="213" customFormat="1" ht="39" thickBot="1" x14ac:dyDescent="0.3">
      <c r="B30" s="1625"/>
      <c r="C30" s="1621" t="str">
        <f>'Bottleneck Analysis_old'!C12</f>
        <v>Quality</v>
      </c>
      <c r="D30" s="206" t="str">
        <f>'Bottleneck Analysis_old'!E12</f>
        <v xml:space="preserve">Financial barriers (direct costs, indirect costs and insufficient social protection mechanisms) </v>
      </c>
      <c r="E30" s="206" t="s">
        <v>1038</v>
      </c>
      <c r="F30" s="206"/>
      <c r="G30" s="207"/>
    </row>
    <row r="31" spans="2:7" s="213" customFormat="1" ht="15.75" customHeight="1" thickBot="1" x14ac:dyDescent="0.3">
      <c r="B31" s="1625"/>
      <c r="C31" s="1622"/>
      <c r="D31" s="177" t="str">
        <f>'Bottleneck Analysis_old'!F12</f>
        <v>Provider lacking required equipment or infrastructure</v>
      </c>
      <c r="E31" s="206"/>
      <c r="F31" s="206"/>
      <c r="G31" s="209"/>
    </row>
    <row r="32" spans="2:7" s="213" customFormat="1" ht="15.75" customHeight="1" thickBot="1" x14ac:dyDescent="0.3">
      <c r="B32" s="1625"/>
      <c r="C32" s="1622"/>
      <c r="D32" s="177" t="str">
        <f>'Bottleneck Analysis_old'!G12</f>
        <v>Provider lacking motivation to ensure quality of care</v>
      </c>
      <c r="E32" s="206"/>
      <c r="F32" s="206"/>
      <c r="G32" s="209"/>
    </row>
    <row r="33" spans="2:7" s="213" customFormat="1" ht="16.5" customHeight="1" thickBot="1" x14ac:dyDescent="0.3">
      <c r="B33" s="1626"/>
      <c r="C33" s="1623"/>
      <c r="D33" s="215">
        <f>'Bottleneck Analysis_old'!H12</f>
        <v>0</v>
      </c>
      <c r="E33" s="206"/>
      <c r="F33" s="206" t="s">
        <v>1037</v>
      </c>
      <c r="G33" s="217"/>
    </row>
    <row r="34" spans="2:7" s="213" customFormat="1" x14ac:dyDescent="0.25"/>
    <row r="35" spans="2:7" s="213" customFormat="1" x14ac:dyDescent="0.25"/>
    <row r="36" spans="2:7" s="213" customFormat="1" x14ac:dyDescent="0.25"/>
    <row r="37" spans="2:7" s="213" customFormat="1" x14ac:dyDescent="0.25"/>
    <row r="38" spans="2:7" s="218" customFormat="1" x14ac:dyDescent="0.25"/>
    <row r="39" spans="2:7" s="213" customFormat="1" x14ac:dyDescent="0.25"/>
    <row r="40" spans="2:7" s="213" customFormat="1" x14ac:dyDescent="0.25"/>
    <row r="41" spans="2:7" s="213" customFormat="1" x14ac:dyDescent="0.25"/>
    <row r="42" spans="2:7" s="213" customFormat="1" x14ac:dyDescent="0.25"/>
    <row r="43" spans="2:7" s="213" customFormat="1" x14ac:dyDescent="0.25"/>
    <row r="44" spans="2:7" s="213" customFormat="1" x14ac:dyDescent="0.25"/>
    <row r="45" spans="2:7" s="213" customFormat="1" x14ac:dyDescent="0.25"/>
  </sheetData>
  <mergeCells count="12">
    <mergeCell ref="C22:C25"/>
    <mergeCell ref="C26:C29"/>
    <mergeCell ref="C30:C33"/>
    <mergeCell ref="E8:G8"/>
    <mergeCell ref="B10:B21"/>
    <mergeCell ref="B22:B33"/>
    <mergeCell ref="D8:D9"/>
    <mergeCell ref="C8:C9"/>
    <mergeCell ref="B8:B9"/>
    <mergeCell ref="C10:C13"/>
    <mergeCell ref="C14:C17"/>
    <mergeCell ref="C18:C2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Title="Key Action" prompt="Select key actions to address this cause of bottleneck" xr:uid="{00000000-0002-0000-1100-000000000000}">
          <x14:formula1>
            <xm:f>'Common bottlenecks and actions'!$H$5:$H$18</xm:f>
          </x14:formula1>
          <xm:sqref>E34:F38</xm:sqref>
        </x14:dataValidation>
        <x14:dataValidation type="list" allowBlank="1" showInputMessage="1" showErrorMessage="1" promptTitle="Key Action" prompt="Select key actions to address this cause of bottleneck" xr:uid="{00000000-0002-0000-1100-000001000000}">
          <x14:formula1>
            <xm:f>'Common bottlenecks and actions'!$F$17:$F$24</xm:f>
          </x14:formula1>
          <xm:sqref>E10:F13</xm:sqref>
        </x14:dataValidation>
        <x14:dataValidation type="list" allowBlank="1" showInputMessage="1" showErrorMessage="1" promptTitle="Key Action" prompt="Select key actions to address this cause of bottleneck" xr:uid="{00000000-0002-0000-1100-000002000000}">
          <x14:formula1>
            <xm:f>'Common bottlenecks and actions'!$F$5:$F$12</xm:f>
          </x14:formula1>
          <xm:sqref>E14:F17</xm:sqref>
        </x14:dataValidation>
        <x14:dataValidation type="list" allowBlank="1" showInputMessage="1" showErrorMessage="1" promptTitle="Key Action" prompt="Select key actions to address this cause of bottleneck" xr:uid="{00000000-0002-0000-1100-000003000000}">
          <x14:formula1>
            <xm:f>'Common bottlenecks and actions'!$F$26:$F$29</xm:f>
          </x14:formula1>
          <xm:sqref>E18:F21</xm:sqref>
        </x14:dataValidation>
        <x14:dataValidation type="list" allowBlank="1" showInputMessage="1" showErrorMessage="1" promptTitle="Key Action" prompt="Select key actions to address this cause of bottleneck" xr:uid="{00000000-0002-0000-1100-000004000000}">
          <x14:formula1>
            <xm:f>'Common bottlenecks and actions'!$F$34:$F$39</xm:f>
          </x14:formula1>
          <xm:sqref>E22:F25</xm:sqref>
        </x14:dataValidation>
        <x14:dataValidation type="list" allowBlank="1" showInputMessage="1" showErrorMessage="1" promptTitle="Key Action" prompt="Select key actions to address this cause of bottleneck" xr:uid="{00000000-0002-0000-1100-000005000000}">
          <x14:formula1>
            <xm:f>'Common bottlenecks and actions'!$F$41:$F$46</xm:f>
          </x14:formula1>
          <xm:sqref>E26:F29</xm:sqref>
        </x14:dataValidation>
        <x14:dataValidation type="list" allowBlank="1" showInputMessage="1" showErrorMessage="1" promptTitle="Key Action" prompt="Select key actions to address this cause of bottleneck" xr:uid="{00000000-0002-0000-1100-000006000000}">
          <x14:formula1>
            <xm:f>'Common bottlenecks and actions'!$F$48:$F$52</xm:f>
          </x14:formula1>
          <xm:sqref>E30:F33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B2:H44"/>
  <sheetViews>
    <sheetView showGridLines="0" zoomScale="70" zoomScaleNormal="70" workbookViewId="0">
      <selection activeCell="D18" sqref="D18:E18"/>
    </sheetView>
  </sheetViews>
  <sheetFormatPr defaultRowHeight="12.75" x14ac:dyDescent="0.25"/>
  <cols>
    <col min="1" max="1" width="12.625" style="31" customWidth="1"/>
    <col min="2" max="2" width="48.25" style="31" customWidth="1"/>
    <col min="3" max="3" width="18.875" style="31" customWidth="1"/>
    <col min="4" max="4" width="30.125" style="31" customWidth="1"/>
    <col min="5" max="5" width="25.625" style="31" customWidth="1"/>
    <col min="6" max="6" width="28.625" style="31" customWidth="1"/>
    <col min="7" max="7" width="23.375" style="31" customWidth="1"/>
    <col min="8" max="8" width="27.875" style="31" customWidth="1"/>
    <col min="9" max="16384" width="9" style="31"/>
  </cols>
  <sheetData>
    <row r="2" spans="2:8" ht="30" x14ac:dyDescent="0.25">
      <c r="B2" s="1636" t="str">
        <f>'[1]Indepth-Analysis'!C9</f>
        <v>HIV Testing</v>
      </c>
      <c r="C2" s="1636"/>
      <c r="D2" s="1636"/>
      <c r="E2" s="1636"/>
    </row>
    <row r="3" spans="2:8" x14ac:dyDescent="0.25">
      <c r="B3" s="1247" t="s">
        <v>1014</v>
      </c>
      <c r="C3" s="1255" t="s">
        <v>1007</v>
      </c>
      <c r="D3" s="1255"/>
      <c r="E3" s="1261" t="s">
        <v>1013</v>
      </c>
      <c r="F3" s="1262"/>
      <c r="G3" s="1263"/>
      <c r="H3" s="1245" t="s">
        <v>1053</v>
      </c>
    </row>
    <row r="4" spans="2:8" ht="13.5" thickBot="1" x14ac:dyDescent="0.3">
      <c r="B4" s="1637"/>
      <c r="C4" s="274" t="s">
        <v>996</v>
      </c>
      <c r="D4" s="275" t="s">
        <v>998</v>
      </c>
      <c r="E4" s="1264"/>
      <c r="F4" s="1265"/>
      <c r="G4" s="1266"/>
      <c r="H4" s="1246"/>
    </row>
    <row r="5" spans="2:8" s="227" customFormat="1" ht="12.75" customHeight="1" x14ac:dyDescent="0.25">
      <c r="B5" s="1630">
        <f>'[1]Planning tool'!B10</f>
        <v>3</v>
      </c>
      <c r="C5" s="1633" t="str">
        <f>'[1]Planning tool'!C10</f>
        <v xml:space="preserve">Policy </v>
      </c>
      <c r="D5" s="385"/>
      <c r="E5" s="385"/>
      <c r="F5" s="385"/>
      <c r="G5" s="386"/>
      <c r="H5" s="387"/>
    </row>
    <row r="6" spans="2:8" s="227" customFormat="1" ht="15.75" customHeight="1" x14ac:dyDescent="0.25">
      <c r="B6" s="1631"/>
      <c r="C6" s="1634"/>
      <c r="D6" s="388"/>
      <c r="E6" s="388"/>
      <c r="F6" s="388"/>
      <c r="G6" s="389"/>
      <c r="H6" s="390"/>
    </row>
    <row r="7" spans="2:8" s="227" customFormat="1" ht="16.5" customHeight="1" x14ac:dyDescent="0.25">
      <c r="B7" s="1631"/>
      <c r="C7" s="1634"/>
      <c r="D7" s="388"/>
      <c r="E7" s="388"/>
      <c r="F7" s="388"/>
      <c r="G7" s="389"/>
      <c r="H7" s="390"/>
    </row>
    <row r="8" spans="2:8" s="227" customFormat="1" ht="12.75" customHeight="1" thickBot="1" x14ac:dyDescent="0.3">
      <c r="B8" s="1632"/>
      <c r="C8" s="1635"/>
      <c r="D8" s="391"/>
      <c r="E8" s="391"/>
      <c r="F8" s="391"/>
      <c r="G8" s="392"/>
      <c r="H8" s="393"/>
    </row>
    <row r="9" spans="2:8" s="227" customFormat="1" ht="15.75" customHeight="1" x14ac:dyDescent="0.25">
      <c r="B9" s="1630">
        <f>'[1]Planning tool'!B14</f>
        <v>4</v>
      </c>
      <c r="C9" s="1633" t="str">
        <f>'[1]Planning tool'!C14</f>
        <v>Coordination</v>
      </c>
      <c r="D9" s="385"/>
      <c r="E9" s="385"/>
      <c r="F9" s="385"/>
      <c r="G9" s="386"/>
      <c r="H9" s="387"/>
    </row>
    <row r="10" spans="2:8" s="227" customFormat="1" ht="15.75" customHeight="1" x14ac:dyDescent="0.25">
      <c r="B10" s="1631"/>
      <c r="C10" s="1634"/>
      <c r="D10" s="388"/>
      <c r="E10" s="388"/>
      <c r="F10" s="388"/>
      <c r="G10" s="389"/>
      <c r="H10" s="390"/>
    </row>
    <row r="11" spans="2:8" s="227" customFormat="1" ht="16.5" customHeight="1" x14ac:dyDescent="0.25">
      <c r="B11" s="1631"/>
      <c r="C11" s="1634"/>
      <c r="D11" s="388"/>
      <c r="E11" s="388"/>
      <c r="F11" s="388"/>
      <c r="G11" s="389"/>
      <c r="H11" s="390"/>
    </row>
    <row r="12" spans="2:8" s="227" customFormat="1" ht="12.75" customHeight="1" thickBot="1" x14ac:dyDescent="0.3">
      <c r="B12" s="1632"/>
      <c r="C12" s="1635"/>
      <c r="D12" s="391"/>
      <c r="E12" s="391"/>
      <c r="F12" s="391"/>
      <c r="G12" s="392"/>
      <c r="H12" s="393"/>
    </row>
    <row r="13" spans="2:8" s="227" customFormat="1" ht="15.75" customHeight="1" x14ac:dyDescent="0.25">
      <c r="B13" s="1630">
        <f>'[1]Planning tool'!B18</f>
        <v>0</v>
      </c>
      <c r="C13" s="1633" t="str">
        <f>'[1]Planning tool'!C18</f>
        <v>Resource Gap</v>
      </c>
      <c r="D13" s="385"/>
      <c r="E13" s="385"/>
      <c r="F13" s="385"/>
      <c r="G13" s="386"/>
      <c r="H13" s="387"/>
    </row>
    <row r="14" spans="2:8" s="227" customFormat="1" ht="15.75" customHeight="1" x14ac:dyDescent="0.25">
      <c r="B14" s="1631"/>
      <c r="C14" s="1634"/>
      <c r="D14" s="388"/>
      <c r="E14" s="388"/>
      <c r="F14" s="388"/>
      <c r="G14" s="389"/>
      <c r="H14" s="390"/>
    </row>
    <row r="15" spans="2:8" s="227" customFormat="1" ht="16.5" customHeight="1" x14ac:dyDescent="0.25">
      <c r="B15" s="1631"/>
      <c r="C15" s="1634"/>
      <c r="D15" s="388"/>
      <c r="E15" s="388"/>
      <c r="F15" s="388"/>
      <c r="G15" s="389"/>
      <c r="H15" s="390"/>
    </row>
    <row r="16" spans="2:8" s="227" customFormat="1" ht="12.75" customHeight="1" thickBot="1" x14ac:dyDescent="0.3">
      <c r="B16" s="1632"/>
      <c r="C16" s="1635"/>
      <c r="D16" s="391"/>
      <c r="E16" s="391"/>
      <c r="F16" s="391"/>
      <c r="G16" s="392"/>
      <c r="H16" s="393"/>
    </row>
    <row r="17" spans="2:8" s="227" customFormat="1" ht="15.75" customHeight="1" x14ac:dyDescent="0.25">
      <c r="B17" s="1630">
        <f>'[1]Planning tool'!B22</f>
        <v>1</v>
      </c>
      <c r="C17" s="1633" t="str">
        <f>'[1]Planning tool'!C22</f>
        <v>Social Norm</v>
      </c>
      <c r="D17" s="385"/>
      <c r="E17" s="385"/>
      <c r="F17" s="385"/>
      <c r="G17" s="386"/>
      <c r="H17" s="387"/>
    </row>
    <row r="18" spans="2:8" s="227" customFormat="1" ht="15.75" customHeight="1" x14ac:dyDescent="0.25">
      <c r="B18" s="1631"/>
      <c r="C18" s="1634"/>
      <c r="D18" s="394"/>
      <c r="E18" s="394"/>
      <c r="F18" s="394"/>
      <c r="G18" s="395"/>
      <c r="H18" s="390"/>
    </row>
    <row r="19" spans="2:8" s="227" customFormat="1" ht="15.75" customHeight="1" x14ac:dyDescent="0.25">
      <c r="B19" s="1631"/>
      <c r="C19" s="1634"/>
      <c r="D19" s="388"/>
      <c r="E19" s="388"/>
      <c r="F19" s="388"/>
      <c r="G19" s="389"/>
      <c r="H19" s="390"/>
    </row>
    <row r="20" spans="2:8" s="227" customFormat="1" ht="16.5" customHeight="1" thickBot="1" x14ac:dyDescent="0.3">
      <c r="B20" s="1632"/>
      <c r="C20" s="1635"/>
      <c r="D20" s="391"/>
      <c r="E20" s="391"/>
      <c r="F20" s="391"/>
      <c r="G20" s="392"/>
      <c r="H20" s="393"/>
    </row>
    <row r="21" spans="2:8" x14ac:dyDescent="0.25">
      <c r="B21" s="1258"/>
      <c r="C21" s="1250" t="str">
        <f>'[1]Planning tool'!C26</f>
        <v>Commodity</v>
      </c>
      <c r="D21" s="219" t="str">
        <f>'[1]Planning tool'!D26</f>
        <v>Inadequate inventory management practices</v>
      </c>
      <c r="E21" s="396" t="str">
        <f>'[1]Planning tool'!E27</f>
        <v>Availability of essential inputs</v>
      </c>
      <c r="F21" s="396" t="str">
        <f>'[1]Planning tool'!F27</f>
        <v>Outsourcing storage and distribution</v>
      </c>
      <c r="G21" s="396" t="e">
        <f>'[1]Planning tool'!G27</f>
        <v>#REF!</v>
      </c>
      <c r="H21" s="397" t="s">
        <v>988</v>
      </c>
    </row>
    <row r="22" spans="2:8" x14ac:dyDescent="0.25">
      <c r="B22" s="1258"/>
      <c r="C22" s="1250"/>
      <c r="D22" s="286" t="str">
        <f>'[1]Planning tool'!D27</f>
        <v>Inadequate inventory management practices</v>
      </c>
      <c r="E22" s="273" t="str">
        <f>'[1]Planning tool'!E28</f>
        <v>Pre-qualification/waivers</v>
      </c>
      <c r="F22" s="273" t="str">
        <f>'[1]Planning tool'!F28</f>
        <v>Local procurement</v>
      </c>
      <c r="G22" s="273" t="e">
        <f>'[1]Planning tool'!G28</f>
        <v>#REF!</v>
      </c>
      <c r="H22" s="278" t="s">
        <v>988</v>
      </c>
    </row>
    <row r="23" spans="2:8" ht="25.5" x14ac:dyDescent="0.25">
      <c r="B23" s="1258"/>
      <c r="C23" s="1250"/>
      <c r="D23" s="286" t="str">
        <f>'[1]Planning tool'!D28</f>
        <v>Inadequate procurement/purchasing practices</v>
      </c>
      <c r="E23" s="273" t="e">
        <f>'[1]Planning tool'!E29</f>
        <v>#REF!</v>
      </c>
      <c r="F23" s="273" t="e">
        <f>'[1]Planning tool'!F29</f>
        <v>#REF!</v>
      </c>
      <c r="G23" s="273" t="e">
        <f>'[1]Planning tool'!G29</f>
        <v>#REF!</v>
      </c>
      <c r="H23" s="278" t="s">
        <v>1042</v>
      </c>
    </row>
    <row r="24" spans="2:8" ht="13.5" thickBot="1" x14ac:dyDescent="0.3">
      <c r="B24" s="1258"/>
      <c r="C24" s="1251"/>
      <c r="D24" s="287" t="str">
        <f>'[1]Planning tool'!D29</f>
        <v>funding challenge</v>
      </c>
      <c r="E24" s="279" t="e">
        <f>'[1]Planning tool'!E30</f>
        <v>#REF!</v>
      </c>
      <c r="F24" s="279" t="e">
        <f>'[1]Planning tool'!F30</f>
        <v>#REF!</v>
      </c>
      <c r="G24" s="279" t="e">
        <f>'[1]Planning tool'!G30</f>
        <v>#REF!</v>
      </c>
      <c r="H24" s="280"/>
    </row>
    <row r="25" spans="2:8" x14ac:dyDescent="0.25">
      <c r="B25" s="1258"/>
      <c r="C25" s="1249" t="str">
        <f>'[1]Planning tool'!C30</f>
        <v>Human Resource</v>
      </c>
      <c r="D25" s="288" t="str">
        <f>'[1]Planning tool'!D30</f>
        <v>Lack of established positions</v>
      </c>
      <c r="E25" s="276" t="e">
        <f>'[1]Planning tool'!E31</f>
        <v>#REF!</v>
      </c>
      <c r="F25" s="276" t="e">
        <f>'[1]Planning tool'!F31</f>
        <v>#REF!</v>
      </c>
      <c r="G25" s="276" t="e">
        <f>'[1]Planning tool'!G31</f>
        <v>#REF!</v>
      </c>
      <c r="H25" s="277"/>
    </row>
    <row r="26" spans="2:8" x14ac:dyDescent="0.25">
      <c r="B26" s="1258"/>
      <c r="C26" s="1250"/>
      <c r="D26" s="286" t="str">
        <f>'[1]Planning tool'!D31</f>
        <v>Lack of established positions</v>
      </c>
      <c r="E26" s="273" t="e">
        <f>'[1]Planning tool'!E32</f>
        <v>#REF!</v>
      </c>
      <c r="F26" s="273" t="e">
        <f>'[1]Planning tool'!F32</f>
        <v>#REF!</v>
      </c>
      <c r="G26" s="273" t="e">
        <f>'[1]Planning tool'!G32</f>
        <v>#REF!</v>
      </c>
      <c r="H26" s="278"/>
    </row>
    <row r="27" spans="2:8" x14ac:dyDescent="0.25">
      <c r="B27" s="1258"/>
      <c r="C27" s="1250"/>
      <c r="D27" s="286" t="str">
        <f>'[1]Planning tool'!D32</f>
        <v>Ineffective deployment</v>
      </c>
      <c r="E27" s="273" t="e">
        <f>'[1]Planning tool'!E33</f>
        <v>#REF!</v>
      </c>
      <c r="F27" s="273" t="e">
        <f>'[1]Planning tool'!F33</f>
        <v>#REF!</v>
      </c>
      <c r="G27" s="273" t="e">
        <f>'[1]Planning tool'!G33</f>
        <v>#REF!</v>
      </c>
      <c r="H27" s="278"/>
    </row>
    <row r="28" spans="2:8" ht="51.75" thickBot="1" x14ac:dyDescent="0.3">
      <c r="B28" s="1258"/>
      <c r="C28" s="1251"/>
      <c r="D28" s="287">
        <f>'[1]Planning tool'!D33</f>
        <v>0</v>
      </c>
      <c r="E28" s="279" t="str">
        <f>'[1]Planning tool'!E34</f>
        <v>Financing mechanism to decrease OOPs (fee abolition/ reduction, vouchers, insurance, free/subsidized provision of commodities to HH, PBF, etc.)</v>
      </c>
      <c r="F28" s="279" t="str">
        <f>'[1]Planning tool'!F34</f>
        <v>Financing mechanism to decrease OOPs (fee abolition/ reduction, vouchers, insurance, free/subsidized provision of commodities to HH, PBF, etc.)</v>
      </c>
      <c r="G28" s="279" t="e">
        <f>'[1]Planning tool'!G34</f>
        <v>#REF!</v>
      </c>
      <c r="H28" s="280"/>
    </row>
    <row r="29" spans="2:8" ht="51" x14ac:dyDescent="0.25">
      <c r="B29" s="1258"/>
      <c r="C29" s="1249" t="str">
        <f>'[1]Planning tool'!C34</f>
        <v>Accessibility</v>
      </c>
      <c r="D29" s="288" t="str">
        <f>'[1]Planning tool'!D34</f>
        <v xml:space="preserve">Financial barriers (direct costs, indirect costs and insufficient social protection mechanisms) </v>
      </c>
      <c r="E29" s="276" t="str">
        <f>'[1]Planning tool'!E35</f>
        <v>Financing mechanism to decrease OOPs (fee abolition/ reduction, vouchers, insurance, free/subsidized provision of commodities to HH, PBF, etc.)</v>
      </c>
      <c r="F29" s="276" t="str">
        <f>'[1]Planning tool'!F35</f>
        <v>Financing mechanism to decrease OOPs (fee abolition/ reduction, vouchers, insurance, free/subsidized provision of commodities to HH, PBF, etc.)</v>
      </c>
      <c r="G29" s="276" t="e">
        <f>'[1]Planning tool'!G35</f>
        <v>#REF!</v>
      </c>
      <c r="H29" s="277" t="s">
        <v>986</v>
      </c>
    </row>
    <row r="30" spans="2:8" ht="62.25" customHeight="1" x14ac:dyDescent="0.25">
      <c r="B30" s="1258"/>
      <c r="C30" s="1250"/>
      <c r="D30" s="286" t="str">
        <f>'[1]Planning tool'!D35</f>
        <v xml:space="preserve">Financial barriers (direct costs, indirect costs and insufficient social protection mechanisms) </v>
      </c>
      <c r="E30" s="273" t="str">
        <f>'[1]Planning tool'!E36</f>
        <v>Financing mechanism to decrease OOPs (fee abolition/ reduction, vouchers, insurance, free/subsidized provision of commodities to HH, PBF, etc.)</v>
      </c>
      <c r="F30" s="273" t="str">
        <f>'[1]Planning tool'!F36</f>
        <v>Financing mechanism to decrease OOPs (fee abolition/ reduction, vouchers, insurance, free/subsidized provision of commodities to HH, PBF, etc.)</v>
      </c>
      <c r="G30" s="273" t="e">
        <f>'[1]Planning tool'!G36</f>
        <v>#REF!</v>
      </c>
      <c r="H30" s="278" t="s">
        <v>987</v>
      </c>
    </row>
    <row r="31" spans="2:8" ht="51" x14ac:dyDescent="0.25">
      <c r="B31" s="1258"/>
      <c r="C31" s="1250"/>
      <c r="D31" s="286" t="str">
        <f>'[1]Planning tool'!D36</f>
        <v xml:space="preserve">Financial barriers (direct costs, indirect costs and insufficient social protection mechanisms) </v>
      </c>
      <c r="E31" s="273" t="str">
        <f>'[1]Planning tool'!E37</f>
        <v>Financing mechanism to decrease OOPs (fee abolition/ reduction, vouchers, insurance, free/subsidized provision of commodities to HH, PBF, etc.)</v>
      </c>
      <c r="F31" s="273" t="str">
        <f>'[1]Planning tool'!F37</f>
        <v>Financing mechanism to decrease OOPs (fee abolition/ reduction, vouchers, insurance, free/subsidized provision of commodities to HH, PBF, etc.)</v>
      </c>
      <c r="G31" s="273" t="e">
        <f>'[1]Planning tool'!G37</f>
        <v>#REF!</v>
      </c>
      <c r="H31" s="278"/>
    </row>
    <row r="32" spans="2:8" ht="26.25" thickBot="1" x14ac:dyDescent="0.3">
      <c r="B32" s="1259"/>
      <c r="C32" s="1251"/>
      <c r="D32" s="287">
        <f>'[1]Planning tool'!D37</f>
        <v>0</v>
      </c>
      <c r="E32" s="279" t="str">
        <f>'[1]Planning tool'!E38</f>
        <v>C4D (home visits, media, counselling, etc.)</v>
      </c>
      <c r="F32" s="279" t="e">
        <f>'[1]Planning tool'!F38</f>
        <v>#REF!</v>
      </c>
      <c r="G32" s="279" t="e">
        <f>'[1]Planning tool'!G38</f>
        <v>#REF!</v>
      </c>
      <c r="H32" s="280"/>
    </row>
    <row r="33" spans="2:8" ht="25.5" x14ac:dyDescent="0.25">
      <c r="B33" s="1260"/>
      <c r="C33" s="1252" t="str">
        <f>'[1]Planning tool'!C38</f>
        <v>Utilization</v>
      </c>
      <c r="D33" s="288" t="str">
        <f>'[1]Planning tool'!D38</f>
        <v xml:space="preserve">Financial barriers (direct costs, indirect costs and insufficient social protection mechanisms) </v>
      </c>
      <c r="E33" s="276" t="e">
        <f>'[1]Planning tool'!E39</f>
        <v>#REF!</v>
      </c>
      <c r="F33" s="276" t="e">
        <f>'[1]Planning tool'!F39</f>
        <v>#REF!</v>
      </c>
      <c r="G33" s="276" t="e">
        <f>'[1]Planning tool'!G39</f>
        <v>#REF!</v>
      </c>
      <c r="H33" s="277"/>
    </row>
    <row r="34" spans="2:8" ht="25.5" x14ac:dyDescent="0.25">
      <c r="B34" s="1260"/>
      <c r="C34" s="1253"/>
      <c r="D34" s="286" t="str">
        <f>'[1]Planning tool'!D39</f>
        <v>Mother must obtain permission from others in household prior to seeking care</v>
      </c>
      <c r="E34" s="273" t="e">
        <f>'[1]Planning tool'!E40</f>
        <v>#REF!</v>
      </c>
      <c r="F34" s="273" t="e">
        <f>'[1]Planning tool'!F40</f>
        <v>#REF!</v>
      </c>
      <c r="G34" s="273" t="e">
        <f>'[1]Planning tool'!G40</f>
        <v>#REF!</v>
      </c>
      <c r="H34" s="278"/>
    </row>
    <row r="35" spans="2:8" ht="25.5" x14ac:dyDescent="0.25">
      <c r="B35" s="1260"/>
      <c r="C35" s="1253"/>
      <c r="D35" s="286" t="str">
        <f>'[1]Planning tool'!D40</f>
        <v>Mother must obtain permission from others in household prior to seeking care</v>
      </c>
      <c r="E35" s="273" t="e">
        <f>'[1]Planning tool'!E41</f>
        <v>#REF!</v>
      </c>
      <c r="F35" s="273" t="e">
        <f>'[1]Planning tool'!F41</f>
        <v>#REF!</v>
      </c>
      <c r="G35" s="273" t="e">
        <f>'[1]Planning tool'!G41</f>
        <v>#REF!</v>
      </c>
      <c r="H35" s="278"/>
    </row>
    <row r="36" spans="2:8" ht="26.25" thickBot="1" x14ac:dyDescent="0.3">
      <c r="B36" s="1260"/>
      <c r="C36" s="1254"/>
      <c r="D36" s="287">
        <f>'[1]Planning tool'!D41</f>
        <v>0</v>
      </c>
      <c r="E36" s="279" t="str">
        <f>'[1]Planning tool'!E42</f>
        <v>Community engagement/social accountability mechanisms</v>
      </c>
      <c r="F36" s="279" t="e">
        <f>'[1]Planning tool'!F42</f>
        <v>#REF!</v>
      </c>
      <c r="G36" s="279" t="e">
        <f>'[1]Planning tool'!G42</f>
        <v>#REF!</v>
      </c>
      <c r="H36" s="280"/>
    </row>
    <row r="37" spans="2:8" ht="25.5" x14ac:dyDescent="0.25">
      <c r="B37" s="1260"/>
      <c r="C37" s="1252" t="str">
        <f>'[1]Planning tool'!C42</f>
        <v>Continuity</v>
      </c>
      <c r="D37" s="288" t="str">
        <f>'[1]Planning tool'!D42</f>
        <v xml:space="preserve">Financial barriers (direct costs, indirect costs and insufficient social protection mechanisms) </v>
      </c>
      <c r="E37" s="276" t="e">
        <f>'[1]Planning tool'!E43</f>
        <v>#REF!</v>
      </c>
      <c r="F37" s="276" t="e">
        <f>'[1]Planning tool'!F43</f>
        <v>#REF!</v>
      </c>
      <c r="G37" s="276" t="e">
        <f>'[1]Planning tool'!G43</f>
        <v>#REF!</v>
      </c>
      <c r="H37" s="277"/>
    </row>
    <row r="38" spans="2:8" x14ac:dyDescent="0.25">
      <c r="B38" s="1260"/>
      <c r="C38" s="1253"/>
      <c r="D38" s="286" t="str">
        <f>'[1]Planning tool'!D43</f>
        <v xml:space="preserve"> Negative experience with provider/facility</v>
      </c>
      <c r="E38" s="273" t="e">
        <f>'[1]Planning tool'!E44</f>
        <v>#REF!</v>
      </c>
      <c r="F38" s="273" t="e">
        <f>'[1]Planning tool'!F44</f>
        <v>#REF!</v>
      </c>
      <c r="G38" s="273" t="e">
        <f>'[1]Planning tool'!G44</f>
        <v>#REF!</v>
      </c>
      <c r="H38" s="278"/>
    </row>
    <row r="39" spans="2:8" ht="38.25" x14ac:dyDescent="0.25">
      <c r="B39" s="1260"/>
      <c r="C39" s="1253"/>
      <c r="D39" s="286" t="str">
        <f>'[1]Planning tool'!D44</f>
        <v>Lack of active follow up systems</v>
      </c>
      <c r="E39" s="273" t="e">
        <f>'[1]Planning tool'!E45</f>
        <v>#REF!</v>
      </c>
      <c r="F39" s="273" t="str">
        <f>'[1]Planning tool'!F45</f>
        <v>Formal accountability mechanisms, monitoring and incentives (financial and non-financial)  for providers (continuity)</v>
      </c>
      <c r="G39" s="273" t="e">
        <f>'[1]Planning tool'!G45</f>
        <v>#REF!</v>
      </c>
      <c r="H39" s="278"/>
    </row>
    <row r="40" spans="2:8" ht="13.5" thickBot="1" x14ac:dyDescent="0.3">
      <c r="B40" s="1260"/>
      <c r="C40" s="1254"/>
      <c r="D40" s="287">
        <f>'[1]Planning tool'!D45</f>
        <v>0</v>
      </c>
      <c r="E40" s="279" t="str">
        <f>'[1]Planning tool'!E46</f>
        <v>Improve infrastructure and equipment</v>
      </c>
      <c r="F40" s="279" t="e">
        <f>'[1]Planning tool'!F46</f>
        <v>#REF!</v>
      </c>
      <c r="G40" s="279" t="e">
        <f>'[1]Planning tool'!G46</f>
        <v>#REF!</v>
      </c>
      <c r="H40" s="280"/>
    </row>
    <row r="41" spans="2:8" ht="25.5" x14ac:dyDescent="0.25">
      <c r="B41" s="1260"/>
      <c r="C41" s="1252" t="str">
        <f>'[1]Planning tool'!C46</f>
        <v>Quality</v>
      </c>
      <c r="D41" s="288" t="str">
        <f>'[1]Planning tool'!D46</f>
        <v xml:space="preserve">Financial barriers (direct costs, indirect costs and insufficient social protection mechanisms) </v>
      </c>
      <c r="E41" s="276" t="e">
        <f>'[1]Planning tool'!E47</f>
        <v>#REF!</v>
      </c>
      <c r="F41" s="276" t="e">
        <f>'[1]Planning tool'!F47</f>
        <v>#REF!</v>
      </c>
      <c r="G41" s="276" t="e">
        <f>'[1]Planning tool'!G47</f>
        <v>#REF!</v>
      </c>
      <c r="H41" s="277"/>
    </row>
    <row r="42" spans="2:8" ht="25.5" x14ac:dyDescent="0.25">
      <c r="B42" s="1260"/>
      <c r="C42" s="1253"/>
      <c r="D42" s="286" t="str">
        <f>'[1]Planning tool'!D47</f>
        <v>Provider lacking required equipment or infrastructure</v>
      </c>
      <c r="E42" s="273" t="e">
        <f>'[1]Planning tool'!E48</f>
        <v>#REF!</v>
      </c>
      <c r="F42" s="273" t="e">
        <f>'[1]Planning tool'!F48</f>
        <v>#REF!</v>
      </c>
      <c r="G42" s="273" t="e">
        <f>'[1]Planning tool'!G48</f>
        <v>#REF!</v>
      </c>
      <c r="H42" s="278"/>
    </row>
    <row r="43" spans="2:8" ht="25.5" x14ac:dyDescent="0.25">
      <c r="B43" s="1260"/>
      <c r="C43" s="1253"/>
      <c r="D43" s="286" t="str">
        <f>'[1]Planning tool'!D48</f>
        <v>Provider lacking motivation to ensure quality of care</v>
      </c>
      <c r="E43" s="273" t="e">
        <f>'[1]Planning tool'!E49</f>
        <v>#REF!</v>
      </c>
      <c r="F43" s="273" t="str">
        <f>'[1]Planning tool'!F49</f>
        <v>In service training/ mentoring/ supportive supervision/job aids/reminders</v>
      </c>
      <c r="G43" s="273"/>
      <c r="H43" s="278"/>
    </row>
    <row r="44" spans="2:8" ht="13.5" thickBot="1" x14ac:dyDescent="0.3">
      <c r="B44" s="1260"/>
      <c r="C44" s="1254"/>
      <c r="D44" s="287">
        <f>'[1]Planning tool'!D49</f>
        <v>0</v>
      </c>
      <c r="E44" s="279" t="e">
        <f>'[1]Planning tool'!E50</f>
        <v>#REF!</v>
      </c>
      <c r="F44" s="279" t="e">
        <f>'[1]Planning tool'!F50</f>
        <v>#REF!</v>
      </c>
      <c r="G44" s="279"/>
      <c r="H44" s="280"/>
    </row>
  </sheetData>
  <mergeCells count="21">
    <mergeCell ref="B2:E2"/>
    <mergeCell ref="B3:B4"/>
    <mergeCell ref="C3:D3"/>
    <mergeCell ref="E3:G4"/>
    <mergeCell ref="H3:H4"/>
    <mergeCell ref="B9:B12"/>
    <mergeCell ref="C9:C12"/>
    <mergeCell ref="B13:B16"/>
    <mergeCell ref="C13:C16"/>
    <mergeCell ref="B5:B8"/>
    <mergeCell ref="C5:C8"/>
    <mergeCell ref="B33:B44"/>
    <mergeCell ref="C33:C36"/>
    <mergeCell ref="C37:C40"/>
    <mergeCell ref="C41:C44"/>
    <mergeCell ref="B17:B20"/>
    <mergeCell ref="C17:C20"/>
    <mergeCell ref="B21:B32"/>
    <mergeCell ref="C21:C24"/>
    <mergeCell ref="C25:C28"/>
    <mergeCell ref="C29:C32"/>
  </mergeCells>
  <conditionalFormatting sqref="B9 B5 B13 B17">
    <cfRule type="colorScale" priority="1">
      <colorScale>
        <cfvo type="num" val="0"/>
        <cfvo type="num" val="3"/>
        <cfvo type="num" val="5"/>
        <color theme="5" tint="0.39997558519241921"/>
        <color rgb="FFFFFF00"/>
        <color rgb="FF00B050"/>
      </colorScale>
    </cfRule>
  </conditionalFormatting>
  <pageMargins left="0.7" right="0.7" top="0.75" bottom="0.75" header="0.3" footer="0.3"/>
  <pageSetup paperSize="5"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Key Outputs" prompt="Select relevant output for the key actions" xr:uid="{00000000-0002-0000-1200-000000000000}">
          <x14:formula1>
            <xm:f>'C:\Users\taporth\AppData\Local\Microsoft\Windows\Temporary Internet Files\Content.Outlook\5Z0M25YN\[All In Country Assessment Tool 2015 unlinked updated.xlsx]Common bottlenecks and actions'!#REF!</xm:f>
          </x14:formula1>
          <xm:sqref>H21:H44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F128"/>
  <sheetViews>
    <sheetView showGridLines="0" showRowColHeaders="0" zoomScale="70" zoomScaleNormal="70" zoomScaleSheetLayoutView="80" workbookViewId="0">
      <pane ySplit="6" topLeftCell="A7" activePane="bottomLeft" state="frozen"/>
      <selection pane="bottomLeft" activeCell="G12" sqref="G12:H12"/>
    </sheetView>
  </sheetViews>
  <sheetFormatPr defaultRowHeight="20.100000000000001" customHeight="1" x14ac:dyDescent="0.25"/>
  <cols>
    <col min="1" max="1" width="9" customWidth="1"/>
    <col min="2" max="2" width="34.125" customWidth="1"/>
  </cols>
  <sheetData>
    <row r="1" spans="1:58" ht="20.100000000000001" customHeight="1" x14ac:dyDescent="0.25">
      <c r="A1" s="1206" t="str">
        <f>"Adolescent Overview Dashboard: "&amp;'Home Page'!R6</f>
        <v>Adolescent Overview Dashboard: Bangladesh</v>
      </c>
      <c r="B1" s="1206"/>
      <c r="C1" s="1206"/>
      <c r="D1" s="1206"/>
      <c r="E1" s="1206"/>
      <c r="F1" s="1206"/>
      <c r="G1" s="1206"/>
      <c r="H1" s="1206"/>
      <c r="I1" s="1206"/>
      <c r="J1" s="1206"/>
      <c r="K1" s="1206"/>
      <c r="L1" s="1206"/>
      <c r="M1" s="1206"/>
      <c r="N1" s="1206"/>
      <c r="O1" s="1206"/>
      <c r="P1" s="1206"/>
      <c r="Q1" s="1206"/>
      <c r="R1" s="1206"/>
      <c r="S1" s="1206"/>
      <c r="T1" s="1206"/>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row>
    <row r="2" spans="1:58" ht="20.100000000000001" customHeight="1" x14ac:dyDescent="0.25">
      <c r="A2" s="1206"/>
      <c r="B2" s="1206"/>
      <c r="C2" s="1206"/>
      <c r="D2" s="1206"/>
      <c r="E2" s="1206"/>
      <c r="F2" s="1206"/>
      <c r="G2" s="1206"/>
      <c r="H2" s="1206"/>
      <c r="I2" s="1206"/>
      <c r="J2" s="1206"/>
      <c r="K2" s="1206"/>
      <c r="L2" s="1206"/>
      <c r="M2" s="1206"/>
      <c r="N2" s="1206"/>
      <c r="O2" s="1206"/>
      <c r="P2" s="1206"/>
      <c r="Q2" s="1206"/>
      <c r="R2" s="1206"/>
      <c r="S2" s="1206"/>
      <c r="T2" s="1206"/>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row>
    <row r="3" spans="1:58" ht="20.100000000000001" customHeight="1" x14ac:dyDescent="0.25">
      <c r="A3" s="1206"/>
      <c r="B3" s="1206"/>
      <c r="C3" s="1206"/>
      <c r="D3" s="1206"/>
      <c r="E3" s="1206"/>
      <c r="F3" s="1206"/>
      <c r="G3" s="1206"/>
      <c r="H3" s="1206"/>
      <c r="I3" s="1206"/>
      <c r="J3" s="1206"/>
      <c r="K3" s="1206"/>
      <c r="L3" s="1206"/>
      <c r="M3" s="1206"/>
      <c r="N3" s="1206"/>
      <c r="O3" s="1206"/>
      <c r="P3" s="1206"/>
      <c r="Q3" s="1206"/>
      <c r="R3" s="1206"/>
      <c r="S3" s="1206"/>
      <c r="T3" s="1206"/>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row>
    <row r="4" spans="1:58" ht="20.100000000000001" customHeight="1" x14ac:dyDescent="0.25">
      <c r="A4" s="1206"/>
      <c r="B4" s="1206"/>
      <c r="C4" s="1206"/>
      <c r="D4" s="1206"/>
      <c r="E4" s="1206"/>
      <c r="F4" s="1206"/>
      <c r="G4" s="1206"/>
      <c r="H4" s="1206"/>
      <c r="I4" s="1206"/>
      <c r="J4" s="1206"/>
      <c r="K4" s="1206"/>
      <c r="L4" s="1206"/>
      <c r="M4" s="1206"/>
      <c r="N4" s="1206"/>
      <c r="O4" s="1206"/>
      <c r="P4" s="1206"/>
      <c r="Q4" s="1206"/>
      <c r="R4" s="1206"/>
      <c r="S4" s="1206"/>
      <c r="T4" s="1206"/>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row>
    <row r="5" spans="1:58" ht="20.100000000000001" customHeight="1" x14ac:dyDescent="0.25">
      <c r="A5" s="1206"/>
      <c r="B5" s="1206"/>
      <c r="C5" s="1206"/>
      <c r="D5" s="1206"/>
      <c r="E5" s="1206"/>
      <c r="F5" s="1206"/>
      <c r="G5" s="1206"/>
      <c r="H5" s="1206"/>
      <c r="I5" s="1206"/>
      <c r="J5" s="1206"/>
      <c r="K5" s="1206"/>
      <c r="L5" s="1206"/>
      <c r="M5" s="1206"/>
      <c r="N5" s="1206"/>
      <c r="O5" s="1206"/>
      <c r="P5" s="1206"/>
      <c r="Q5" s="1206"/>
      <c r="R5" s="1206"/>
      <c r="S5" s="1206"/>
      <c r="T5" s="1206"/>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row>
    <row r="6" spans="1:58" ht="20.100000000000001" customHeight="1" thickBot="1" x14ac:dyDescent="0.3">
      <c r="A6" s="1207"/>
      <c r="B6" s="1207"/>
      <c r="C6" s="1207"/>
      <c r="D6" s="1207"/>
      <c r="E6" s="1207"/>
      <c r="F6" s="1207"/>
      <c r="G6" s="1207"/>
      <c r="H6" s="1207"/>
      <c r="I6" s="1207"/>
      <c r="J6" s="1207"/>
      <c r="K6" s="1207"/>
      <c r="L6" s="1207"/>
      <c r="M6" s="1207"/>
      <c r="N6" s="1207"/>
      <c r="O6" s="1207"/>
      <c r="P6" s="1207"/>
      <c r="Q6" s="1207"/>
      <c r="R6" s="1207"/>
      <c r="S6" s="1207"/>
      <c r="T6" s="12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row>
    <row r="7" spans="1:58" ht="20.100000000000001" customHeight="1" thickTop="1" x14ac:dyDescent="0.25">
      <c r="A7" s="607"/>
      <c r="B7" s="608"/>
      <c r="C7" s="609"/>
      <c r="D7" s="609"/>
      <c r="E7" s="609"/>
      <c r="F7" s="609"/>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row>
    <row r="8" spans="1:58" ht="20.100000000000001" customHeight="1" x14ac:dyDescent="0.25">
      <c r="A8" s="607"/>
      <c r="B8" s="608"/>
      <c r="C8" s="609"/>
      <c r="D8" s="609"/>
      <c r="E8" s="609"/>
      <c r="F8" s="609"/>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row>
    <row r="9" spans="1:58" ht="20.100000000000001" customHeight="1" thickBot="1" x14ac:dyDescent="0.4">
      <c r="A9" s="833" t="s">
        <v>1385</v>
      </c>
      <c r="B9" s="834"/>
      <c r="C9" s="835"/>
      <c r="D9" s="835"/>
      <c r="E9" s="835"/>
      <c r="F9" s="835"/>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row>
    <row r="10" spans="1:58" ht="20.100000000000001" customHeight="1" thickTop="1" x14ac:dyDescent="0.25">
      <c r="A10" s="607"/>
      <c r="B10" s="608"/>
      <c r="C10" s="609"/>
      <c r="D10" s="609"/>
      <c r="E10" s="609"/>
      <c r="F10" s="609"/>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row>
    <row r="11" spans="1:58" ht="20.100000000000001" customHeight="1" x14ac:dyDescent="0.3">
      <c r="A11" s="607"/>
      <c r="B11" s="1212" t="str">
        <f>"Demographic Indicators: "&amp;'Master Dataset'!F2</f>
        <v>Demographic Indicators: Bangladesh</v>
      </c>
      <c r="C11" s="1213"/>
      <c r="D11" s="1213"/>
      <c r="E11" s="1213"/>
      <c r="F11" s="1213"/>
      <c r="G11" s="1220" t="s">
        <v>636</v>
      </c>
      <c r="H11" s="1221"/>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824"/>
      <c r="BC11" s="824"/>
      <c r="BD11" s="824"/>
      <c r="BE11" s="824"/>
      <c r="BF11" s="824"/>
    </row>
    <row r="12" spans="1:58" ht="20.100000000000001" customHeight="1" x14ac:dyDescent="0.25">
      <c r="A12" s="607"/>
      <c r="B12" s="1214" t="str">
        <f>'Demo&amp;Epi Data'!E4</f>
        <v>Estimated total population (all ages), 2013</v>
      </c>
      <c r="C12" s="1215"/>
      <c r="D12" s="1215"/>
      <c r="E12" s="1215"/>
      <c r="F12" s="1215"/>
      <c r="G12" s="1222" t="str">
        <f>'Demo&amp;Epi Data'!I4</f>
        <v>-</v>
      </c>
      <c r="H12" s="1223"/>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824" t="s">
        <v>1376</v>
      </c>
      <c r="BC12" s="824" t="s">
        <v>1267</v>
      </c>
      <c r="BD12" s="824" t="s">
        <v>1268</v>
      </c>
      <c r="BE12" s="824"/>
      <c r="BF12" s="824"/>
    </row>
    <row r="13" spans="1:58" ht="20.100000000000001" customHeight="1" x14ac:dyDescent="0.25">
      <c r="A13" s="607"/>
      <c r="B13" s="1216" t="str">
        <f>'Demo&amp;Epi Data'!E5</f>
        <v>Estimated population of women of reproductive age (ages 15-49), 2013</v>
      </c>
      <c r="C13" s="1217"/>
      <c r="D13" s="1217"/>
      <c r="E13" s="1217"/>
      <c r="F13" s="1217"/>
      <c r="G13" s="1224" t="str">
        <f>'Demo&amp;Epi Data'!I5</f>
        <v>-</v>
      </c>
      <c r="H13" s="1225"/>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824" t="s">
        <v>697</v>
      </c>
      <c r="BC13" s="825" t="str">
        <f>IF(ISNUMBER('Demo&amp;Epi Data'!I15),('Demo&amp;Epi Data'!I15),"")</f>
        <v/>
      </c>
      <c r="BD13" s="825" t="str">
        <f>IF(ISNUMBER('Demo&amp;Epi Data'!I17),('Demo&amp;Epi Data'!I17),"")</f>
        <v/>
      </c>
      <c r="BE13" s="824"/>
      <c r="BF13" s="824"/>
    </row>
    <row r="14" spans="1:58" ht="20.100000000000001" customHeight="1" x14ac:dyDescent="0.25">
      <c r="A14" s="607"/>
      <c r="B14" s="1216" t="str">
        <f>'Demo&amp;Epi Data'!E6</f>
        <v>Estimated population of adolescents (ages 10-19), 2013</v>
      </c>
      <c r="C14" s="1217"/>
      <c r="D14" s="1217"/>
      <c r="E14" s="1217"/>
      <c r="F14" s="1217"/>
      <c r="G14" s="1224" t="str">
        <f>'Demo&amp;Epi Data'!I6</f>
        <v>-</v>
      </c>
      <c r="H14" s="1225"/>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824" t="s">
        <v>696</v>
      </c>
      <c r="BC14" s="825" t="str">
        <f>IF(ISNUMBER('Demo&amp;Epi Data'!I19),('Demo&amp;Epi Data'!I19),"")</f>
        <v/>
      </c>
      <c r="BD14" s="825" t="str">
        <f>IF(ISNUMBER('Demo&amp;Epi Data'!I21),('Demo&amp;Epi Data'!I21),"")</f>
        <v/>
      </c>
      <c r="BE14" s="824"/>
      <c r="BF14" s="824"/>
    </row>
    <row r="15" spans="1:58" ht="20.100000000000001" customHeight="1" x14ac:dyDescent="0.25">
      <c r="A15" s="607"/>
      <c r="B15" s="1218" t="str">
        <f>'Demo&amp;Epi Data'!E7</f>
        <v>Estimated population of adolescent girls (ages 10-19), 2013</v>
      </c>
      <c r="C15" s="1219"/>
      <c r="D15" s="1219"/>
      <c r="E15" s="1219"/>
      <c r="F15" s="1219"/>
      <c r="G15" s="1226" t="str">
        <f>'Demo&amp;Epi Data'!I7</f>
        <v>-</v>
      </c>
      <c r="H15" s="122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824"/>
      <c r="BC15" s="824"/>
      <c r="BD15" s="824"/>
      <c r="BE15" s="824"/>
      <c r="BF15" s="824"/>
    </row>
    <row r="16" spans="1:58" ht="20.100000000000001" customHeight="1" x14ac:dyDescent="0.25">
      <c r="A16" s="607"/>
      <c r="B16" s="1233" t="str">
        <f>'Demo&amp;Epi Data'!E8</f>
        <v>Estimated population of adolescent girls (ages 10-14), 2013</v>
      </c>
      <c r="C16" s="1234"/>
      <c r="D16" s="1234"/>
      <c r="E16" s="1234"/>
      <c r="F16" s="1234"/>
      <c r="G16" s="1240" t="str">
        <f>'Demo&amp;Epi Data'!I8</f>
        <v>-</v>
      </c>
      <c r="H16" s="1241"/>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824" t="s">
        <v>1377</v>
      </c>
      <c r="BC16" s="826" t="s">
        <v>1380</v>
      </c>
      <c r="BD16" s="827" t="s">
        <v>1381</v>
      </c>
      <c r="BE16" s="827" t="s">
        <v>1382</v>
      </c>
      <c r="BF16" s="824" t="s">
        <v>1378</v>
      </c>
    </row>
    <row r="17" spans="1:58" ht="20.100000000000001" customHeight="1" x14ac:dyDescent="0.25">
      <c r="A17" s="607"/>
      <c r="B17" s="1233" t="str">
        <f>'Demo&amp;Epi Data'!E9</f>
        <v>Estimated population of adolescent girls (ages 15-19), 2013</v>
      </c>
      <c r="C17" s="1234"/>
      <c r="D17" s="1234"/>
      <c r="E17" s="1234"/>
      <c r="F17" s="1234"/>
      <c r="G17" s="1242" t="str">
        <f>'Demo&amp;Epi Data'!I9</f>
        <v>-</v>
      </c>
      <c r="H17" s="1243"/>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824" t="s">
        <v>1383</v>
      </c>
      <c r="BC17" s="828" t="b">
        <f>'Master Dataset'!F26</f>
        <v>0</v>
      </c>
      <c r="BD17" s="828" t="b">
        <f>'Master Dataset'!F27</f>
        <v>0</v>
      </c>
      <c r="BE17" s="829" t="b">
        <f>'Master Dataset'!F25</f>
        <v>0</v>
      </c>
      <c r="BF17" s="829" t="str">
        <f>'Demo&amp;Epi Data'!I26</f>
        <v>-</v>
      </c>
    </row>
    <row r="18" spans="1:58" ht="20.100000000000001" customHeight="1" x14ac:dyDescent="0.25">
      <c r="A18" s="607"/>
      <c r="B18" s="1218" t="str">
        <f>'Demo&amp;Epi Data'!E10</f>
        <v>Estimated population of adolescent boys (ages 10-19), 2013</v>
      </c>
      <c r="C18" s="1219"/>
      <c r="D18" s="1219"/>
      <c r="E18" s="1219"/>
      <c r="F18" s="1235"/>
      <c r="G18" s="1226" t="str">
        <f>'Demo&amp;Epi Data'!I10</f>
        <v>-</v>
      </c>
      <c r="H18" s="122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824" t="s">
        <v>1384</v>
      </c>
      <c r="BC18" s="828" t="b">
        <f>'Master Dataset'!F29</f>
        <v>0</v>
      </c>
      <c r="BD18" s="828" t="b">
        <f>'Master Dataset'!F30</f>
        <v>0</v>
      </c>
      <c r="BE18" s="829" t="b">
        <f>'Master Dataset'!F28</f>
        <v>0</v>
      </c>
      <c r="BF18" s="829" t="str">
        <f>'Demo&amp;Epi Data'!F29</f>
        <v>-</v>
      </c>
    </row>
    <row r="19" spans="1:58" ht="20.100000000000001" customHeight="1" x14ac:dyDescent="0.25">
      <c r="A19" s="607"/>
      <c r="B19" s="1233" t="str">
        <f>'Demo&amp;Epi Data'!E11</f>
        <v>Estimated population of adolescent boys (ages 10-14), 2013</v>
      </c>
      <c r="C19" s="1234"/>
      <c r="D19" s="1234"/>
      <c r="E19" s="1234"/>
      <c r="F19" s="1236"/>
      <c r="G19" s="1240" t="str">
        <f>'Demo&amp;Epi Data'!I11</f>
        <v>-</v>
      </c>
      <c r="H19" s="1241"/>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824"/>
      <c r="BC19" s="824"/>
      <c r="BD19" s="824"/>
      <c r="BE19" s="824"/>
      <c r="BF19" s="824"/>
    </row>
    <row r="20" spans="1:58" ht="20.100000000000001" customHeight="1" x14ac:dyDescent="0.25">
      <c r="A20" s="607"/>
      <c r="B20" s="1237" t="str">
        <f>'Demo&amp;Epi Data'!E12</f>
        <v>Estimated population of adolescent boys (ages 15-19), 2013</v>
      </c>
      <c r="C20" s="1238"/>
      <c r="D20" s="1238"/>
      <c r="E20" s="1238"/>
      <c r="F20" s="1239"/>
      <c r="G20" s="1242" t="str">
        <f>'Demo&amp;Epi Data'!I12</f>
        <v>-</v>
      </c>
      <c r="H20" s="1243"/>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824"/>
      <c r="BC20" s="830" t="e">
        <f>BC17/BE17</f>
        <v>#DIV/0!</v>
      </c>
      <c r="BD20" s="830" t="e">
        <f>BD17/BF17</f>
        <v>#VALUE!</v>
      </c>
      <c r="BE20" s="824"/>
      <c r="BF20" s="824"/>
    </row>
    <row r="21" spans="1:58" ht="20.100000000000001" customHeight="1" x14ac:dyDescent="0.25">
      <c r="A21" s="607"/>
      <c r="B21" s="1228" t="s">
        <v>1379</v>
      </c>
      <c r="C21" s="1229"/>
      <c r="D21" s="1229"/>
      <c r="E21" s="1229"/>
      <c r="F21" s="1230"/>
      <c r="G21" s="1231" t="e">
        <f>('Master Dataset'!F5/'Master Dataset'!F3)</f>
        <v>#DIV/0!</v>
      </c>
      <c r="H21" s="1232"/>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824"/>
      <c r="BC21" s="830" t="e">
        <f>BC18/BE18</f>
        <v>#DIV/0!</v>
      </c>
      <c r="BD21" s="830" t="e">
        <f>BD18/BF18</f>
        <v>#VALUE!</v>
      </c>
      <c r="BE21" s="824"/>
      <c r="BF21" s="824"/>
    </row>
    <row r="22" spans="1:58" ht="20.100000000000001" customHeight="1" x14ac:dyDescent="0.25">
      <c r="A22" s="607"/>
      <c r="B22" s="606"/>
      <c r="C22" s="611"/>
      <c r="D22" s="611"/>
      <c r="E22" s="611"/>
      <c r="F22" s="611"/>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824"/>
      <c r="BC22" s="824"/>
      <c r="BD22" s="824"/>
      <c r="BE22" s="824"/>
      <c r="BF22" s="824"/>
    </row>
    <row r="23" spans="1:58" ht="20.100000000000001" customHeight="1" x14ac:dyDescent="0.25">
      <c r="A23" s="607"/>
      <c r="B23" s="606"/>
      <c r="C23" s="611"/>
      <c r="D23" s="611"/>
      <c r="E23" s="611"/>
      <c r="F23" s="611"/>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row>
    <row r="24" spans="1:58" ht="20.100000000000001" customHeight="1" x14ac:dyDescent="0.25">
      <c r="A24" s="607"/>
      <c r="B24" s="606"/>
      <c r="C24" s="611"/>
      <c r="D24" s="611"/>
      <c r="E24" s="611"/>
      <c r="F24" s="611"/>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row>
    <row r="25" spans="1:58" ht="20.100000000000001" customHeight="1" x14ac:dyDescent="0.25">
      <c r="A25" s="607"/>
      <c r="B25" s="606"/>
      <c r="C25" s="611"/>
      <c r="D25" s="611"/>
      <c r="E25" s="611"/>
      <c r="F25" s="611"/>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row>
    <row r="26" spans="1:58" ht="20.100000000000001" customHeight="1" x14ac:dyDescent="0.25">
      <c r="A26" s="607"/>
      <c r="B26" s="606"/>
      <c r="C26" s="611"/>
      <c r="D26" s="611"/>
      <c r="E26" s="611"/>
      <c r="F26" s="611"/>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row>
    <row r="27" spans="1:58" ht="20.100000000000001" customHeight="1" x14ac:dyDescent="0.25">
      <c r="A27" s="607"/>
      <c r="B27" s="606"/>
      <c r="C27" s="611"/>
      <c r="D27" s="611"/>
      <c r="E27" s="611"/>
      <c r="F27" s="611"/>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row>
    <row r="28" spans="1:58" ht="20.100000000000001" customHeight="1" x14ac:dyDescent="0.25">
      <c r="A28" s="607"/>
      <c r="B28" s="606"/>
      <c r="C28" s="610"/>
      <c r="D28" s="610"/>
      <c r="E28" s="610"/>
      <c r="F28" s="610"/>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row>
    <row r="29" spans="1:58" ht="20.100000000000001" customHeight="1" x14ac:dyDescent="0.25">
      <c r="A29" s="607"/>
      <c r="B29" s="612"/>
      <c r="C29" s="610"/>
      <c r="D29" s="610"/>
      <c r="E29" s="610"/>
      <c r="F29" s="610"/>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row>
    <row r="30" spans="1:58" ht="20.100000000000001" customHeight="1" x14ac:dyDescent="0.25">
      <c r="A30" s="607"/>
      <c r="B30" s="606"/>
      <c r="C30" s="610"/>
      <c r="D30" s="610"/>
      <c r="E30" s="610"/>
      <c r="F30" s="610"/>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row>
    <row r="31" spans="1:58" ht="20.100000000000001" customHeight="1" x14ac:dyDescent="0.25">
      <c r="A31" s="607"/>
      <c r="B31" s="606"/>
      <c r="C31" s="610"/>
      <c r="D31" s="610"/>
      <c r="E31" s="610"/>
      <c r="F31" s="610"/>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row>
    <row r="32" spans="1:58" ht="20.100000000000001" customHeight="1" x14ac:dyDescent="0.25">
      <c r="A32" s="607"/>
      <c r="B32" s="606"/>
      <c r="C32" s="610"/>
      <c r="D32" s="610"/>
      <c r="E32" s="610"/>
      <c r="F32" s="610"/>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row>
    <row r="33" spans="1:58" ht="20.100000000000001" customHeight="1" x14ac:dyDescent="0.25">
      <c r="A33" s="607"/>
      <c r="B33" s="607"/>
      <c r="C33" s="607"/>
      <c r="D33" s="607"/>
      <c r="E33" s="607"/>
      <c r="F33" s="607"/>
      <c r="G33" s="607"/>
      <c r="H33" s="607"/>
      <c r="I33" s="607"/>
      <c r="J33" s="607"/>
      <c r="K33" s="607"/>
      <c r="L33" s="607"/>
      <c r="M33" s="607"/>
      <c r="N33" s="607"/>
      <c r="O33" s="607"/>
      <c r="P33" s="607"/>
      <c r="Q33" s="607"/>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row>
    <row r="34" spans="1:58" ht="20.100000000000001" customHeight="1" x14ac:dyDescent="0.25">
      <c r="A34" s="607"/>
      <c r="B34" s="607"/>
      <c r="C34" s="607"/>
      <c r="D34" s="607"/>
      <c r="E34" s="607"/>
      <c r="F34" s="607"/>
      <c r="G34" s="607"/>
      <c r="H34" s="607"/>
      <c r="I34" s="607"/>
      <c r="J34" s="607"/>
      <c r="K34" s="607"/>
      <c r="L34" s="607"/>
      <c r="M34" s="607"/>
      <c r="N34" s="607"/>
      <c r="O34" s="607"/>
      <c r="P34" s="607"/>
      <c r="Q34" s="607"/>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row>
    <row r="35" spans="1:58" ht="20.100000000000001" customHeight="1" x14ac:dyDescent="0.25">
      <c r="A35" s="607"/>
      <c r="B35" s="607"/>
      <c r="C35" s="607"/>
      <c r="D35" s="607"/>
      <c r="E35" s="607"/>
      <c r="F35" s="607"/>
      <c r="G35" s="607"/>
      <c r="H35" s="607"/>
      <c r="I35" s="607"/>
      <c r="J35" s="607"/>
      <c r="K35" s="607"/>
      <c r="L35" s="607"/>
      <c r="M35" s="607"/>
      <c r="N35" s="607"/>
      <c r="O35" s="607"/>
      <c r="P35" s="607"/>
      <c r="Q35" s="607"/>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3"/>
      <c r="BA35" s="613"/>
    </row>
    <row r="36" spans="1:58" ht="20.100000000000001" customHeight="1" x14ac:dyDescent="0.25">
      <c r="A36" s="607"/>
      <c r="B36" s="607"/>
      <c r="C36" s="607"/>
      <c r="D36" s="607"/>
      <c r="E36" s="607"/>
      <c r="F36" s="607"/>
      <c r="G36" s="607"/>
      <c r="H36" s="607"/>
      <c r="I36" s="607"/>
      <c r="J36" s="607"/>
      <c r="K36" s="607"/>
      <c r="L36" s="607"/>
      <c r="M36" s="607"/>
      <c r="N36" s="607"/>
      <c r="O36" s="607"/>
      <c r="P36" s="607"/>
      <c r="Q36" s="607"/>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row>
    <row r="37" spans="1:58" ht="20.100000000000001" customHeight="1" x14ac:dyDescent="0.25">
      <c r="A37" s="607"/>
      <c r="B37" s="607"/>
      <c r="C37" s="607"/>
      <c r="D37" s="607"/>
      <c r="E37" s="607"/>
      <c r="F37" s="607"/>
      <c r="G37" s="607"/>
      <c r="H37" s="607"/>
      <c r="I37" s="607"/>
      <c r="J37" s="607"/>
      <c r="K37" s="607"/>
      <c r="L37" s="607"/>
      <c r="M37" s="607"/>
      <c r="N37" s="607"/>
      <c r="O37" s="607"/>
      <c r="P37" s="607"/>
      <c r="Q37" s="607"/>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row>
    <row r="38" spans="1:58" ht="20.100000000000001" customHeight="1" x14ac:dyDescent="0.25">
      <c r="A38" s="607"/>
      <c r="B38" s="607"/>
      <c r="C38" s="607"/>
      <c r="D38" s="607"/>
      <c r="E38" s="607"/>
      <c r="F38" s="607"/>
      <c r="G38" s="607"/>
      <c r="H38" s="607"/>
      <c r="I38" s="607"/>
      <c r="J38" s="607"/>
      <c r="K38" s="607"/>
      <c r="L38" s="607"/>
      <c r="M38" s="607"/>
      <c r="N38" s="607"/>
      <c r="O38" s="607"/>
      <c r="P38" s="607"/>
      <c r="Q38" s="607"/>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row>
    <row r="39" spans="1:58" ht="20.100000000000001" customHeight="1" x14ac:dyDescent="0.25">
      <c r="A39" s="607"/>
      <c r="B39" s="607"/>
      <c r="C39" s="607"/>
      <c r="D39" s="607"/>
      <c r="E39" s="607"/>
      <c r="F39" s="607"/>
      <c r="G39" s="607"/>
      <c r="H39" s="607"/>
      <c r="I39" s="607"/>
      <c r="J39" s="607"/>
      <c r="K39" s="607"/>
      <c r="L39" s="607"/>
      <c r="M39" s="607"/>
      <c r="N39" s="607"/>
      <c r="O39" s="607"/>
      <c r="P39" s="607"/>
      <c r="Q39" s="607"/>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row>
    <row r="40" spans="1:58" ht="20.100000000000001" customHeight="1" x14ac:dyDescent="0.25">
      <c r="A40" s="607"/>
      <c r="B40" s="607"/>
      <c r="C40" s="607"/>
      <c r="D40" s="607"/>
      <c r="E40" s="607"/>
      <c r="F40" s="607"/>
      <c r="G40" s="607"/>
      <c r="H40" s="607"/>
      <c r="I40" s="607"/>
      <c r="J40" s="607"/>
      <c r="K40" s="607"/>
      <c r="L40" s="607"/>
      <c r="M40" s="607"/>
      <c r="N40" s="607"/>
      <c r="O40" s="607"/>
      <c r="P40" s="607"/>
      <c r="Q40" s="607"/>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row>
    <row r="41" spans="1:58" ht="20.100000000000001" customHeight="1" x14ac:dyDescent="0.25">
      <c r="A41" s="607"/>
      <c r="B41" s="607"/>
      <c r="C41" s="607"/>
      <c r="D41" s="607"/>
      <c r="E41" s="607"/>
      <c r="F41" s="607"/>
      <c r="G41" s="607"/>
      <c r="H41" s="607"/>
      <c r="I41" s="607"/>
      <c r="J41" s="607"/>
      <c r="K41" s="607"/>
      <c r="L41" s="607"/>
      <c r="M41" s="607"/>
      <c r="N41" s="607"/>
      <c r="O41" s="607"/>
      <c r="P41" s="607"/>
      <c r="Q41" s="607"/>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row>
    <row r="42" spans="1:58" ht="20.100000000000001" customHeight="1" x14ac:dyDescent="0.25">
      <c r="A42" s="607"/>
      <c r="B42" s="607"/>
      <c r="C42" s="607"/>
      <c r="D42" s="607"/>
      <c r="E42" s="607"/>
      <c r="F42" s="607"/>
      <c r="G42" s="607"/>
      <c r="H42" s="607"/>
      <c r="I42" s="607"/>
      <c r="J42" s="607"/>
      <c r="K42" s="607"/>
      <c r="L42" s="607"/>
      <c r="M42" s="607"/>
      <c r="N42" s="607"/>
      <c r="O42" s="607"/>
      <c r="P42" s="607"/>
      <c r="Q42" s="607"/>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row>
    <row r="43" spans="1:58" ht="20.100000000000001" customHeight="1" thickBot="1" x14ac:dyDescent="0.4">
      <c r="A43" s="833" t="s">
        <v>1386</v>
      </c>
      <c r="B43" s="834"/>
      <c r="C43" s="835"/>
      <c r="D43" s="832"/>
      <c r="E43" s="832"/>
      <c r="F43" s="832"/>
      <c r="G43" s="607"/>
      <c r="H43" s="607"/>
      <c r="I43" s="607"/>
      <c r="J43" s="607"/>
      <c r="K43" s="607"/>
      <c r="L43" s="607"/>
      <c r="M43" s="607"/>
      <c r="N43" s="607"/>
      <c r="O43" s="607"/>
      <c r="P43" s="607"/>
      <c r="Q43" s="607"/>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3"/>
      <c r="AS43" s="613"/>
      <c r="AT43" s="613"/>
      <c r="AU43" s="613"/>
      <c r="AV43" s="613"/>
      <c r="AW43" s="613"/>
      <c r="AX43" s="613"/>
      <c r="AY43" s="837"/>
      <c r="AZ43" s="837"/>
      <c r="BA43" s="837"/>
      <c r="BB43" s="838"/>
      <c r="BC43" s="838"/>
      <c r="BD43" s="838"/>
      <c r="BE43" s="838"/>
      <c r="BF43" s="838"/>
    </row>
    <row r="44" spans="1:58" ht="20.100000000000001" customHeight="1" thickTop="1" x14ac:dyDescent="0.25">
      <c r="A44" s="607"/>
      <c r="B44" s="607"/>
      <c r="C44" s="607"/>
      <c r="D44" s="607"/>
      <c r="E44" s="607"/>
      <c r="F44" s="607"/>
      <c r="G44" s="607"/>
      <c r="H44" s="607"/>
      <c r="I44" s="607"/>
      <c r="J44" s="607"/>
      <c r="K44" s="607"/>
      <c r="L44" s="607"/>
      <c r="M44" s="607"/>
      <c r="N44" s="607"/>
      <c r="O44" s="607"/>
      <c r="P44" s="607"/>
      <c r="Q44" s="607"/>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837"/>
      <c r="AZ44" s="837"/>
      <c r="BA44" s="837"/>
      <c r="BB44" s="838"/>
      <c r="BC44" s="838" t="s">
        <v>1391</v>
      </c>
      <c r="BD44" s="838" t="s">
        <v>1392</v>
      </c>
      <c r="BE44" s="838"/>
      <c r="BF44" s="838"/>
    </row>
    <row r="45" spans="1:58" ht="20.100000000000001" customHeight="1" x14ac:dyDescent="0.25">
      <c r="A45" s="607"/>
      <c r="B45" s="607"/>
      <c r="C45" s="607"/>
      <c r="D45" s="607"/>
      <c r="E45" s="607"/>
      <c r="F45" s="607"/>
      <c r="G45" s="607"/>
      <c r="H45" s="607"/>
      <c r="I45" s="607"/>
      <c r="J45" s="607"/>
      <c r="K45" s="607"/>
      <c r="L45" s="607"/>
      <c r="M45" s="607"/>
      <c r="N45" s="607"/>
      <c r="O45" s="607"/>
      <c r="P45" s="607"/>
      <c r="Q45" s="607"/>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837"/>
      <c r="AZ45" s="837"/>
      <c r="BA45" s="837">
        <v>1</v>
      </c>
      <c r="BB45" s="838" t="s">
        <v>1390</v>
      </c>
      <c r="BC45" s="841" t="str">
        <f>'Demo&amp;Epi Data'!I43</f>
        <v>-</v>
      </c>
      <c r="BD45" s="839" t="b">
        <f>'Demo&amp;Epi Data'!I47</f>
        <v>0</v>
      </c>
      <c r="BE45" s="838"/>
      <c r="BF45" s="838"/>
    </row>
    <row r="46" spans="1:58" ht="20.100000000000001" customHeight="1" x14ac:dyDescent="0.25">
      <c r="A46" s="607"/>
      <c r="B46" s="607"/>
      <c r="C46" s="607"/>
      <c r="D46" s="607"/>
      <c r="E46" s="607"/>
      <c r="F46" s="607"/>
      <c r="G46" s="607"/>
      <c r="H46" s="607"/>
      <c r="I46" s="607"/>
      <c r="J46" s="607"/>
      <c r="K46" s="607"/>
      <c r="L46" s="607"/>
      <c r="M46" s="607"/>
      <c r="N46" s="607"/>
      <c r="O46" s="607"/>
      <c r="P46" s="607"/>
      <c r="Q46" s="607"/>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837"/>
      <c r="AZ46" s="837"/>
      <c r="BA46" s="837">
        <v>2</v>
      </c>
      <c r="BB46" s="838" t="s">
        <v>1389</v>
      </c>
      <c r="BC46" s="841" t="str">
        <f>'Demo&amp;Epi Data'!I42</f>
        <v>-</v>
      </c>
      <c r="BD46" s="839" t="b">
        <f>'Demo&amp;Epi Data'!I46</f>
        <v>0</v>
      </c>
      <c r="BE46" s="838"/>
      <c r="BF46" s="838"/>
    </row>
    <row r="47" spans="1:58" ht="20.100000000000001" customHeight="1" x14ac:dyDescent="0.25">
      <c r="A47" s="607"/>
      <c r="B47" s="607"/>
      <c r="C47" s="607"/>
      <c r="D47" s="607"/>
      <c r="E47" s="607"/>
      <c r="F47" s="607"/>
      <c r="G47" s="607"/>
      <c r="H47" s="607"/>
      <c r="I47" s="607"/>
      <c r="J47" s="607"/>
      <c r="K47" s="607"/>
      <c r="L47" s="607"/>
      <c r="M47" s="607"/>
      <c r="N47" s="607"/>
      <c r="O47" s="607"/>
      <c r="P47" s="607"/>
      <c r="Q47" s="607"/>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837"/>
      <c r="AZ47" s="837"/>
      <c r="BA47" s="837">
        <v>3</v>
      </c>
      <c r="BB47" s="838" t="s">
        <v>1388</v>
      </c>
      <c r="BC47" s="841" t="str">
        <f>'Demo&amp;Epi Data'!I41</f>
        <v>-</v>
      </c>
      <c r="BD47" s="839" t="b">
        <f>'Demo&amp;Epi Data'!I45</f>
        <v>0</v>
      </c>
      <c r="BE47" s="838"/>
      <c r="BF47" s="838"/>
    </row>
    <row r="48" spans="1:58" ht="20.100000000000001" customHeight="1" x14ac:dyDescent="0.25">
      <c r="A48" s="607"/>
      <c r="B48" s="607"/>
      <c r="C48" s="607"/>
      <c r="D48" s="607"/>
      <c r="E48" s="607"/>
      <c r="F48" s="607"/>
      <c r="G48" s="607"/>
      <c r="H48" s="607"/>
      <c r="I48" s="607"/>
      <c r="J48" s="607"/>
      <c r="K48" s="607"/>
      <c r="L48" s="607"/>
      <c r="M48" s="607"/>
      <c r="N48" s="607"/>
      <c r="O48" s="607"/>
      <c r="P48" s="607"/>
      <c r="Q48" s="607"/>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837"/>
      <c r="AZ48" s="837"/>
      <c r="BA48" s="837">
        <v>4</v>
      </c>
      <c r="BB48" s="838" t="s">
        <v>1387</v>
      </c>
      <c r="BC48" s="841" t="str">
        <f>'Demo&amp;Epi Data'!I40</f>
        <v>-</v>
      </c>
      <c r="BD48" s="839" t="b">
        <f>'Demo&amp;Epi Data'!I44</f>
        <v>0</v>
      </c>
      <c r="BE48" s="838"/>
      <c r="BF48" s="838"/>
    </row>
    <row r="49" spans="1:58" ht="20.100000000000001" customHeight="1" x14ac:dyDescent="0.25">
      <c r="A49" s="607"/>
      <c r="B49" s="607"/>
      <c r="C49" s="607"/>
      <c r="D49" s="607"/>
      <c r="E49" s="607"/>
      <c r="F49" s="607"/>
      <c r="G49" s="607"/>
      <c r="H49" s="607"/>
      <c r="I49" s="607"/>
      <c r="J49" s="607"/>
      <c r="K49" s="607"/>
      <c r="L49" s="607"/>
      <c r="M49" s="607"/>
      <c r="N49" s="607"/>
      <c r="O49" s="607"/>
      <c r="P49" s="607"/>
      <c r="Q49" s="607"/>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row>
    <row r="50" spans="1:58" ht="20.100000000000001" customHeight="1" x14ac:dyDescent="0.25">
      <c r="A50" s="607"/>
      <c r="B50" s="607"/>
      <c r="C50" s="607"/>
      <c r="D50" s="607"/>
      <c r="E50" s="607"/>
      <c r="F50" s="607"/>
      <c r="G50" s="607"/>
      <c r="H50" s="607"/>
      <c r="I50" s="607"/>
      <c r="J50" s="607"/>
      <c r="K50" s="607"/>
      <c r="L50" s="607"/>
      <c r="M50" s="607"/>
      <c r="N50" s="607"/>
      <c r="O50" s="607"/>
      <c r="P50" s="607"/>
      <c r="Q50" s="607"/>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row>
    <row r="51" spans="1:58" ht="20.100000000000001" customHeight="1" x14ac:dyDescent="0.25">
      <c r="A51" s="607"/>
      <c r="B51" s="607"/>
      <c r="C51" s="607"/>
      <c r="D51" s="607"/>
      <c r="E51" s="607"/>
      <c r="F51" s="607"/>
      <c r="G51" s="607"/>
      <c r="H51" s="607"/>
      <c r="I51" s="607"/>
      <c r="J51" s="607"/>
      <c r="K51" s="607"/>
      <c r="L51" s="607"/>
      <c r="M51" s="607"/>
      <c r="N51" s="607"/>
      <c r="O51" s="607"/>
      <c r="P51" s="607"/>
      <c r="Q51" s="607"/>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row>
    <row r="52" spans="1:58" ht="20.100000000000001" customHeight="1" x14ac:dyDescent="0.25">
      <c r="A52" s="607"/>
      <c r="B52" s="607"/>
      <c r="C52" s="607"/>
      <c r="D52" s="607"/>
      <c r="E52" s="607"/>
      <c r="F52" s="607"/>
      <c r="G52" s="607"/>
      <c r="H52" s="607"/>
      <c r="I52" s="607"/>
      <c r="J52" s="607"/>
      <c r="K52" s="607"/>
      <c r="L52" s="607"/>
      <c r="M52" s="607"/>
      <c r="N52" s="607"/>
      <c r="O52" s="607"/>
      <c r="P52" s="607"/>
      <c r="Q52" s="607"/>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row>
    <row r="53" spans="1:58" ht="20.100000000000001" customHeight="1" x14ac:dyDescent="0.25">
      <c r="A53" s="607"/>
      <c r="B53" s="607"/>
      <c r="C53" s="607"/>
      <c r="D53" s="607"/>
      <c r="E53" s="607"/>
      <c r="F53" s="607"/>
      <c r="G53" s="607"/>
      <c r="H53" s="607"/>
      <c r="I53" s="607"/>
      <c r="J53" s="607"/>
      <c r="K53" s="607"/>
      <c r="L53" s="607"/>
      <c r="M53" s="607"/>
      <c r="N53" s="607"/>
      <c r="O53" s="607"/>
      <c r="P53" s="607"/>
      <c r="Q53" s="607"/>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row>
    <row r="54" spans="1:58" ht="20.100000000000001" customHeight="1" x14ac:dyDescent="0.25">
      <c r="A54" s="607"/>
      <c r="B54" s="607"/>
      <c r="C54" s="607"/>
      <c r="D54" s="607"/>
      <c r="E54" s="607"/>
      <c r="F54" s="607"/>
      <c r="G54" s="607"/>
      <c r="H54" s="607"/>
      <c r="I54" s="607"/>
      <c r="J54" s="607"/>
      <c r="K54" s="607"/>
      <c r="L54" s="607"/>
      <c r="M54" s="607"/>
      <c r="N54" s="607"/>
      <c r="O54" s="607"/>
      <c r="P54" s="607"/>
      <c r="Q54" s="607"/>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row>
    <row r="55" spans="1:58" ht="20.100000000000001" customHeight="1" x14ac:dyDescent="0.25">
      <c r="A55" s="607"/>
      <c r="B55" s="607"/>
      <c r="C55" s="607"/>
      <c r="D55" s="607"/>
      <c r="E55" s="607"/>
      <c r="F55" s="607"/>
      <c r="G55" s="607"/>
      <c r="H55" s="607"/>
      <c r="I55" s="607"/>
      <c r="J55" s="607"/>
      <c r="K55" s="607"/>
      <c r="L55" s="607"/>
      <c r="M55" s="607"/>
      <c r="N55" s="607"/>
      <c r="O55" s="607"/>
      <c r="P55" s="607"/>
      <c r="Q55" s="607"/>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3"/>
      <c r="AZ55" s="613"/>
      <c r="BA55" s="613"/>
    </row>
    <row r="56" spans="1:58" ht="20.100000000000001" customHeight="1" x14ac:dyDescent="0.25">
      <c r="A56" s="607"/>
      <c r="B56" s="607"/>
      <c r="C56" s="607"/>
      <c r="D56" s="607"/>
      <c r="E56" s="607"/>
      <c r="F56" s="607"/>
      <c r="G56" s="607"/>
      <c r="H56" s="607"/>
      <c r="I56" s="607"/>
      <c r="J56" s="607"/>
      <c r="K56" s="607"/>
      <c r="L56" s="607"/>
      <c r="M56" s="607"/>
      <c r="N56" s="607"/>
      <c r="O56" s="607"/>
      <c r="P56" s="607"/>
      <c r="Q56" s="607"/>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row>
    <row r="57" spans="1:58" ht="20.100000000000001" customHeight="1" x14ac:dyDescent="0.25">
      <c r="A57" s="607"/>
      <c r="B57" s="607"/>
      <c r="C57" s="607"/>
      <c r="D57" s="607"/>
      <c r="E57" s="607"/>
      <c r="F57" s="607"/>
      <c r="G57" s="607"/>
      <c r="H57" s="607"/>
      <c r="I57" s="607"/>
      <c r="J57" s="607"/>
      <c r="K57" s="607"/>
      <c r="L57" s="607"/>
      <c r="M57" s="607"/>
      <c r="N57" s="607"/>
      <c r="O57" s="607"/>
      <c r="P57" s="607"/>
      <c r="Q57" s="607"/>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3"/>
      <c r="AR57" s="613"/>
      <c r="AS57" s="613"/>
      <c r="AT57" s="613"/>
      <c r="AU57" s="613"/>
      <c r="AV57" s="613"/>
      <c r="AW57" s="613"/>
      <c r="AX57" s="613"/>
      <c r="AY57" s="613"/>
      <c r="AZ57" s="613"/>
      <c r="BA57" s="613"/>
    </row>
    <row r="58" spans="1:58" ht="20.100000000000001" customHeight="1" x14ac:dyDescent="0.25">
      <c r="A58" s="607"/>
      <c r="B58" s="607"/>
      <c r="C58" s="607"/>
      <c r="D58" s="607"/>
      <c r="E58" s="607"/>
      <c r="F58" s="607"/>
      <c r="G58" s="607"/>
      <c r="H58" s="607"/>
      <c r="I58" s="607"/>
      <c r="J58" s="607"/>
      <c r="K58" s="607"/>
      <c r="L58" s="607"/>
      <c r="M58" s="607"/>
      <c r="N58" s="607"/>
      <c r="O58" s="607"/>
      <c r="P58" s="607"/>
      <c r="Q58" s="607"/>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3"/>
      <c r="AP58" s="613"/>
      <c r="AQ58" s="613"/>
      <c r="AR58" s="613"/>
      <c r="AS58" s="613"/>
      <c r="AT58" s="613"/>
      <c r="AU58" s="613"/>
      <c r="AV58" s="613"/>
      <c r="AW58" s="613"/>
      <c r="AX58" s="837"/>
      <c r="AY58" s="837"/>
      <c r="AZ58" s="837"/>
      <c r="BA58" s="837"/>
      <c r="BB58" s="838"/>
      <c r="BC58" s="838"/>
      <c r="BD58" s="838"/>
      <c r="BE58" s="838"/>
      <c r="BF58" s="838"/>
    </row>
    <row r="59" spans="1:58" ht="20.100000000000001" customHeight="1" x14ac:dyDescent="0.25">
      <c r="A59" s="607"/>
      <c r="B59" s="607"/>
      <c r="C59" s="607"/>
      <c r="D59" s="607"/>
      <c r="E59" s="607"/>
      <c r="F59" s="607"/>
      <c r="G59" s="607"/>
      <c r="H59" s="607"/>
      <c r="I59" s="607"/>
      <c r="J59" s="607"/>
      <c r="K59" s="607"/>
      <c r="L59" s="607"/>
      <c r="M59" s="607"/>
      <c r="N59" s="607"/>
      <c r="O59" s="607"/>
      <c r="P59" s="607"/>
      <c r="Q59" s="607"/>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3"/>
      <c r="AV59" s="613"/>
      <c r="AW59" s="613"/>
      <c r="AX59" s="837"/>
      <c r="AY59" s="837"/>
      <c r="AZ59" s="837"/>
      <c r="BA59" s="837"/>
      <c r="BB59" s="838"/>
      <c r="BC59" s="838"/>
      <c r="BD59" s="838"/>
      <c r="BE59" s="838"/>
      <c r="BF59" s="838"/>
    </row>
    <row r="60" spans="1:58" ht="20.100000000000001" customHeight="1" x14ac:dyDescent="0.25">
      <c r="A60" s="607"/>
      <c r="B60" s="607"/>
      <c r="C60" s="607"/>
      <c r="D60" s="607"/>
      <c r="E60" s="607"/>
      <c r="F60" s="607"/>
      <c r="G60" s="607"/>
      <c r="H60" s="607"/>
      <c r="I60" s="607"/>
      <c r="J60" s="607"/>
      <c r="K60" s="607"/>
      <c r="L60" s="607"/>
      <c r="M60" s="607"/>
      <c r="N60" s="607"/>
      <c r="O60" s="607"/>
      <c r="P60" s="607"/>
      <c r="Q60" s="607"/>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837"/>
      <c r="AY60" s="837"/>
      <c r="AZ60" s="837"/>
      <c r="BA60" s="837"/>
      <c r="BB60" s="838"/>
      <c r="BC60" s="838" t="s">
        <v>1393</v>
      </c>
      <c r="BD60" s="838" t="s">
        <v>733</v>
      </c>
      <c r="BE60" s="838"/>
      <c r="BF60" s="838"/>
    </row>
    <row r="61" spans="1:58" ht="20.100000000000001" customHeight="1" x14ac:dyDescent="0.25">
      <c r="A61" s="607"/>
      <c r="B61" s="607"/>
      <c r="C61" s="607"/>
      <c r="D61" s="607"/>
      <c r="E61" s="607"/>
      <c r="F61" s="607"/>
      <c r="G61" s="607"/>
      <c r="H61" s="607"/>
      <c r="I61" s="607"/>
      <c r="J61" s="607"/>
      <c r="K61" s="607"/>
      <c r="L61" s="607"/>
      <c r="M61" s="607"/>
      <c r="N61" s="607"/>
      <c r="O61" s="607"/>
      <c r="P61" s="607"/>
      <c r="Q61" s="607"/>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837"/>
      <c r="AY61" s="837"/>
      <c r="AZ61" s="837">
        <v>4</v>
      </c>
      <c r="BA61" s="838" t="s">
        <v>1394</v>
      </c>
      <c r="BB61" s="838" t="s">
        <v>1387</v>
      </c>
      <c r="BC61" s="839" t="b">
        <f>'Demo&amp;Epi Data'!I48</f>
        <v>0</v>
      </c>
      <c r="BD61" s="839" t="s">
        <v>195</v>
      </c>
      <c r="BE61" s="838"/>
      <c r="BF61" s="838"/>
    </row>
    <row r="62" spans="1:58" ht="20.100000000000001" customHeight="1" x14ac:dyDescent="0.25">
      <c r="A62" s="607"/>
      <c r="B62" s="607"/>
      <c r="C62" s="607"/>
      <c r="D62" s="607"/>
      <c r="E62" s="607"/>
      <c r="F62" s="607"/>
      <c r="G62" s="607"/>
      <c r="H62" s="607"/>
      <c r="I62" s="607"/>
      <c r="J62" s="607"/>
      <c r="K62" s="607"/>
      <c r="L62" s="607"/>
      <c r="M62" s="607"/>
      <c r="N62" s="607"/>
      <c r="O62" s="607"/>
      <c r="P62" s="607"/>
      <c r="Q62" s="607"/>
      <c r="R62" s="613"/>
      <c r="S62" s="613"/>
      <c r="T62" s="613"/>
      <c r="U62" s="613"/>
      <c r="V62" s="613"/>
      <c r="W62" s="613"/>
      <c r="X62" s="613"/>
      <c r="Y62" s="613"/>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3"/>
      <c r="AV62" s="613"/>
      <c r="AW62" s="613"/>
      <c r="AX62" s="837"/>
      <c r="AY62" s="837"/>
      <c r="AZ62" s="837">
        <v>3</v>
      </c>
      <c r="BA62" s="838" t="s">
        <v>1395</v>
      </c>
      <c r="BB62" s="838" t="s">
        <v>1388</v>
      </c>
      <c r="BC62" s="839" t="b">
        <f>'Demo&amp;Epi Data'!I49</f>
        <v>0</v>
      </c>
      <c r="BD62" s="839" t="s">
        <v>195</v>
      </c>
      <c r="BE62" s="838"/>
      <c r="BF62" s="838"/>
    </row>
    <row r="63" spans="1:58" ht="20.100000000000001" customHeight="1" x14ac:dyDescent="0.25">
      <c r="A63" s="607"/>
      <c r="B63" s="607"/>
      <c r="C63" s="607"/>
      <c r="D63" s="607"/>
      <c r="E63" s="607"/>
      <c r="F63" s="607"/>
      <c r="G63" s="607"/>
      <c r="H63" s="607"/>
      <c r="I63" s="607"/>
      <c r="J63" s="607"/>
      <c r="K63" s="607"/>
      <c r="L63" s="607"/>
      <c r="M63" s="607"/>
      <c r="N63" s="607"/>
      <c r="O63" s="607"/>
      <c r="P63" s="607"/>
      <c r="Q63" s="607"/>
      <c r="R63" s="613"/>
      <c r="S63" s="613"/>
      <c r="T63" s="613"/>
      <c r="U63" s="613"/>
      <c r="V63" s="613"/>
      <c r="W63" s="613"/>
      <c r="X63" s="613"/>
      <c r="Y63" s="613"/>
      <c r="Z63" s="613"/>
      <c r="AA63" s="613"/>
      <c r="AB63" s="613"/>
      <c r="AC63" s="613"/>
      <c r="AD63" s="613"/>
      <c r="AE63" s="613"/>
      <c r="AF63" s="613"/>
      <c r="AG63" s="613"/>
      <c r="AH63" s="613"/>
      <c r="AI63" s="613"/>
      <c r="AJ63" s="613"/>
      <c r="AK63" s="613"/>
      <c r="AL63" s="613"/>
      <c r="AM63" s="613"/>
      <c r="AN63" s="613"/>
      <c r="AO63" s="613"/>
      <c r="AP63" s="613"/>
      <c r="AQ63" s="613"/>
      <c r="AR63" s="613"/>
      <c r="AS63" s="613"/>
      <c r="AT63" s="613"/>
      <c r="AU63" s="613"/>
      <c r="AV63" s="613"/>
      <c r="AW63" s="613"/>
      <c r="AX63" s="837"/>
      <c r="AY63" s="837"/>
      <c r="AZ63" s="837">
        <v>2</v>
      </c>
      <c r="BA63" s="838" t="s">
        <v>1396</v>
      </c>
      <c r="BB63" s="838" t="s">
        <v>1389</v>
      </c>
      <c r="BC63" s="839" t="b">
        <f>'Demo&amp;Epi Data'!I50</f>
        <v>0</v>
      </c>
      <c r="BD63" s="839" t="s">
        <v>195</v>
      </c>
      <c r="BE63" s="838"/>
      <c r="BF63" s="838"/>
    </row>
    <row r="64" spans="1:58" ht="20.100000000000001" customHeight="1" x14ac:dyDescent="0.25">
      <c r="A64" s="607"/>
      <c r="B64" s="607"/>
      <c r="C64" s="607"/>
      <c r="D64" s="607"/>
      <c r="E64" s="607"/>
      <c r="F64" s="607"/>
      <c r="G64" s="607"/>
      <c r="H64" s="607"/>
      <c r="I64" s="607"/>
      <c r="J64" s="607"/>
      <c r="K64" s="607"/>
      <c r="L64" s="607"/>
      <c r="M64" s="607"/>
      <c r="N64" s="607"/>
      <c r="O64" s="607"/>
      <c r="P64" s="607"/>
      <c r="Q64" s="607"/>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837"/>
      <c r="AY64" s="837"/>
      <c r="AZ64" s="837">
        <v>1</v>
      </c>
      <c r="BA64" s="838" t="s">
        <v>1397</v>
      </c>
      <c r="BB64" s="838" t="s">
        <v>1390</v>
      </c>
      <c r="BC64" s="839" t="b">
        <f>'Demo&amp;Epi Data'!I51</f>
        <v>0</v>
      </c>
      <c r="BD64" s="839" t="s">
        <v>195</v>
      </c>
      <c r="BE64" s="838"/>
      <c r="BF64" s="838"/>
    </row>
    <row r="65" spans="1:57" ht="20.100000000000001" customHeight="1" x14ac:dyDescent="0.25">
      <c r="A65" s="607"/>
      <c r="B65" s="607"/>
      <c r="C65" s="607"/>
      <c r="D65" s="607"/>
      <c r="E65" s="607"/>
      <c r="F65" s="607"/>
      <c r="G65" s="607"/>
      <c r="H65" s="607"/>
      <c r="I65" s="607"/>
      <c r="J65" s="607"/>
      <c r="K65" s="607"/>
      <c r="L65" s="607"/>
      <c r="M65" s="607"/>
      <c r="N65" s="607"/>
      <c r="O65" s="607"/>
      <c r="P65" s="607"/>
      <c r="Q65" s="607"/>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613"/>
      <c r="AT65" s="613"/>
      <c r="AU65" s="613"/>
      <c r="AV65" s="613"/>
      <c r="AW65" s="613"/>
      <c r="AX65" s="613"/>
      <c r="AY65" s="840"/>
      <c r="AZ65" s="840"/>
      <c r="BA65" s="840"/>
      <c r="BB65" s="824"/>
      <c r="BC65" s="824"/>
      <c r="BD65" s="824"/>
      <c r="BE65" s="824"/>
    </row>
    <row r="66" spans="1:57" ht="20.100000000000001" customHeight="1" x14ac:dyDescent="0.25">
      <c r="A66" s="607"/>
      <c r="B66" s="607"/>
      <c r="C66" s="607"/>
      <c r="D66" s="607"/>
      <c r="E66" s="607"/>
      <c r="F66" s="607"/>
      <c r="G66" s="607"/>
      <c r="H66" s="607"/>
      <c r="I66" s="607"/>
      <c r="J66" s="607"/>
      <c r="K66" s="607"/>
      <c r="L66" s="607"/>
      <c r="M66" s="607"/>
      <c r="N66" s="607"/>
      <c r="O66" s="607"/>
      <c r="P66" s="607"/>
      <c r="Q66" s="607"/>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3"/>
      <c r="AP66" s="613"/>
      <c r="AQ66" s="613"/>
      <c r="AR66" s="613"/>
      <c r="AS66" s="613"/>
      <c r="AT66" s="613"/>
      <c r="AU66" s="613"/>
      <c r="AV66" s="613"/>
      <c r="AW66" s="613"/>
      <c r="AX66" s="613"/>
      <c r="AY66" s="613"/>
      <c r="AZ66" s="613"/>
      <c r="BA66" s="613"/>
    </row>
    <row r="67" spans="1:57" ht="20.100000000000001" customHeight="1" x14ac:dyDescent="0.25">
      <c r="A67" s="607"/>
      <c r="B67" s="607"/>
      <c r="C67" s="607"/>
      <c r="D67" s="607"/>
      <c r="E67" s="607"/>
      <c r="F67" s="607"/>
      <c r="G67" s="607"/>
      <c r="H67" s="607"/>
      <c r="I67" s="607"/>
      <c r="J67" s="607"/>
      <c r="K67" s="607"/>
      <c r="L67" s="607"/>
      <c r="M67" s="607"/>
      <c r="N67" s="607"/>
      <c r="O67" s="607"/>
      <c r="P67" s="607"/>
      <c r="Q67" s="607"/>
      <c r="R67" s="613"/>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3"/>
      <c r="AP67" s="613"/>
      <c r="AQ67" s="613"/>
      <c r="AR67" s="613"/>
      <c r="AS67" s="613"/>
      <c r="AT67" s="613"/>
      <c r="AU67" s="613"/>
      <c r="AV67" s="613"/>
      <c r="AW67" s="613"/>
      <c r="AX67" s="613"/>
      <c r="AY67" s="613"/>
      <c r="AZ67" s="613"/>
      <c r="BA67" s="613"/>
    </row>
    <row r="68" spans="1:57" ht="20.100000000000001" customHeight="1" x14ac:dyDescent="0.25">
      <c r="A68" s="607"/>
      <c r="B68" s="607"/>
      <c r="C68" s="607"/>
      <c r="D68" s="607"/>
      <c r="E68" s="607"/>
      <c r="F68" s="607"/>
      <c r="G68" s="607"/>
      <c r="H68" s="607"/>
      <c r="I68" s="607"/>
      <c r="J68" s="607"/>
      <c r="K68" s="607"/>
      <c r="L68" s="607"/>
      <c r="M68" s="607"/>
      <c r="N68" s="607"/>
      <c r="O68" s="607"/>
      <c r="P68" s="614"/>
      <c r="Q68" s="614"/>
      <c r="R68" s="613"/>
      <c r="S68" s="613"/>
      <c r="T68" s="613"/>
      <c r="U68" s="613"/>
      <c r="V68" s="613"/>
      <c r="W68" s="613"/>
      <c r="X68" s="613"/>
      <c r="Y68" s="613"/>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row>
    <row r="69" spans="1:57" ht="20.100000000000001" customHeight="1" x14ac:dyDescent="0.25">
      <c r="A69" s="607"/>
      <c r="B69" s="607"/>
      <c r="C69" s="607"/>
      <c r="D69" s="607"/>
      <c r="E69" s="607"/>
      <c r="F69" s="607"/>
      <c r="G69" s="607"/>
      <c r="H69" s="607"/>
      <c r="I69" s="607"/>
      <c r="J69" s="607"/>
      <c r="K69" s="607"/>
      <c r="L69" s="607"/>
      <c r="M69" s="607"/>
      <c r="N69" s="607"/>
      <c r="O69" s="607"/>
      <c r="P69" s="607"/>
      <c r="Q69" s="607"/>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3"/>
      <c r="AZ69" s="613"/>
      <c r="BA69" s="613"/>
    </row>
    <row r="70" spans="1:57" ht="20.100000000000001" customHeight="1" x14ac:dyDescent="0.25">
      <c r="A70" s="607"/>
      <c r="B70" s="607"/>
      <c r="C70" s="607"/>
      <c r="D70" s="607"/>
      <c r="E70" s="607"/>
      <c r="F70" s="607"/>
      <c r="G70" s="607"/>
      <c r="H70" s="607"/>
      <c r="I70" s="607"/>
      <c r="J70" s="607"/>
      <c r="K70" s="607"/>
      <c r="L70" s="607"/>
      <c r="M70" s="607"/>
      <c r="N70" s="607"/>
      <c r="O70" s="607"/>
      <c r="P70" s="607"/>
      <c r="Q70" s="607"/>
      <c r="R70" s="613"/>
      <c r="S70" s="613"/>
      <c r="T70" s="613"/>
      <c r="U70" s="613"/>
      <c r="V70" s="613"/>
      <c r="W70" s="613"/>
      <c r="X70" s="613"/>
      <c r="Y70" s="613"/>
      <c r="Z70" s="613"/>
      <c r="AA70" s="613"/>
      <c r="AB70" s="613"/>
      <c r="AC70" s="613"/>
      <c r="AD70" s="613"/>
      <c r="AE70" s="613"/>
      <c r="AF70" s="613"/>
      <c r="AG70" s="613"/>
      <c r="AH70" s="613"/>
      <c r="AI70" s="613"/>
      <c r="AJ70" s="613"/>
      <c r="AK70" s="613"/>
      <c r="AL70" s="613"/>
      <c r="AM70" s="613"/>
      <c r="AN70" s="613"/>
      <c r="AO70" s="613"/>
      <c r="AP70" s="613"/>
      <c r="AQ70" s="613"/>
      <c r="AR70" s="613"/>
      <c r="AS70" s="613"/>
      <c r="AT70" s="613"/>
      <c r="AU70" s="613"/>
      <c r="AV70" s="613"/>
      <c r="AW70" s="613"/>
      <c r="AX70" s="613"/>
      <c r="AY70" s="613"/>
      <c r="AZ70" s="613"/>
      <c r="BA70" s="613"/>
    </row>
    <row r="71" spans="1:57" ht="20.100000000000001" customHeight="1" x14ac:dyDescent="0.25">
      <c r="A71" s="607"/>
      <c r="B71" s="607"/>
      <c r="C71" s="607"/>
      <c r="D71" s="607"/>
      <c r="E71" s="607"/>
      <c r="F71" s="607"/>
      <c r="G71" s="607"/>
      <c r="H71" s="607"/>
      <c r="I71" s="607"/>
      <c r="J71" s="607"/>
      <c r="K71" s="607"/>
      <c r="L71" s="607"/>
      <c r="M71" s="607"/>
      <c r="N71" s="607"/>
      <c r="O71" s="607"/>
      <c r="P71" s="607"/>
      <c r="Q71" s="607"/>
      <c r="R71" s="613"/>
      <c r="S71" s="613"/>
      <c r="T71" s="613"/>
      <c r="U71" s="613"/>
      <c r="V71" s="613"/>
      <c r="W71" s="613"/>
      <c r="X71" s="613"/>
      <c r="Y71" s="613"/>
      <c r="Z71" s="613"/>
      <c r="AA71" s="613"/>
      <c r="AB71" s="613"/>
      <c r="AC71" s="613"/>
      <c r="AD71" s="613"/>
      <c r="AE71" s="613"/>
      <c r="AF71" s="613"/>
      <c r="AG71" s="613"/>
      <c r="AH71" s="613"/>
      <c r="AI71" s="613"/>
      <c r="AJ71" s="613"/>
      <c r="AK71" s="613"/>
      <c r="AL71" s="613"/>
      <c r="AM71" s="613"/>
      <c r="AN71" s="613"/>
      <c r="AO71" s="613"/>
      <c r="AP71" s="613"/>
      <c r="AQ71" s="613"/>
      <c r="AR71" s="613"/>
      <c r="AS71" s="613"/>
      <c r="AT71" s="613"/>
      <c r="AU71" s="613"/>
      <c r="AV71" s="613"/>
      <c r="AW71" s="613"/>
      <c r="AX71" s="613"/>
      <c r="AY71" s="613"/>
      <c r="AZ71" s="613"/>
      <c r="BA71" s="613"/>
    </row>
    <row r="72" spans="1:57" ht="20.100000000000001" customHeight="1" x14ac:dyDescent="0.25">
      <c r="A72" s="607"/>
      <c r="B72" s="607"/>
      <c r="C72" s="607"/>
      <c r="D72" s="607"/>
      <c r="E72" s="607"/>
      <c r="F72" s="607"/>
      <c r="G72" s="607"/>
      <c r="H72" s="607"/>
      <c r="I72" s="607"/>
      <c r="J72" s="607"/>
      <c r="K72" s="607"/>
      <c r="L72" s="607"/>
      <c r="M72" s="607"/>
      <c r="N72" s="607"/>
      <c r="O72" s="607"/>
      <c r="P72" s="607"/>
      <c r="Q72" s="607"/>
      <c r="R72" s="613"/>
      <c r="S72" s="613"/>
      <c r="T72" s="613"/>
      <c r="U72" s="613"/>
      <c r="V72" s="613"/>
      <c r="W72" s="613"/>
      <c r="X72" s="613"/>
      <c r="Y72" s="613"/>
      <c r="Z72" s="613"/>
      <c r="AA72" s="613"/>
      <c r="AB72" s="613"/>
      <c r="AC72" s="613"/>
      <c r="AD72" s="613"/>
      <c r="AE72" s="613"/>
      <c r="AF72" s="613"/>
      <c r="AG72" s="613"/>
      <c r="AH72" s="613"/>
      <c r="AI72" s="613"/>
      <c r="AJ72" s="613"/>
      <c r="AK72" s="613"/>
      <c r="AL72" s="613"/>
      <c r="AM72" s="613"/>
      <c r="AN72" s="613"/>
      <c r="AO72" s="613"/>
      <c r="AP72" s="613"/>
      <c r="AQ72" s="613"/>
      <c r="AR72" s="613"/>
      <c r="AS72" s="613"/>
      <c r="AT72" s="613"/>
      <c r="AU72" s="613"/>
      <c r="AV72" s="613"/>
      <c r="AW72" s="613"/>
      <c r="AX72" s="613"/>
      <c r="AY72" s="613"/>
      <c r="AZ72" s="613"/>
      <c r="BA72" s="613"/>
    </row>
    <row r="73" spans="1:57" ht="20.100000000000001" customHeight="1" x14ac:dyDescent="0.25">
      <c r="A73" s="607"/>
      <c r="B73" s="607"/>
      <c r="C73" s="607"/>
      <c r="D73" s="607"/>
      <c r="E73" s="607"/>
      <c r="F73" s="607"/>
      <c r="G73" s="607"/>
      <c r="H73" s="607"/>
      <c r="I73" s="607"/>
      <c r="J73" s="607"/>
      <c r="K73" s="607"/>
      <c r="L73" s="607"/>
      <c r="M73" s="607"/>
      <c r="N73" s="607"/>
      <c r="O73" s="607"/>
      <c r="P73" s="607"/>
      <c r="Q73" s="607"/>
      <c r="R73" s="613"/>
      <c r="S73" s="613"/>
      <c r="T73" s="613"/>
      <c r="U73" s="613"/>
      <c r="V73" s="613"/>
      <c r="W73" s="613"/>
      <c r="X73" s="613"/>
      <c r="Y73" s="613"/>
      <c r="Z73" s="613"/>
      <c r="AA73" s="613"/>
      <c r="AB73" s="613"/>
      <c r="AC73" s="613"/>
      <c r="AD73" s="613"/>
      <c r="AE73" s="613"/>
      <c r="AF73" s="613"/>
      <c r="AG73" s="613"/>
      <c r="AH73" s="613"/>
      <c r="AI73" s="613"/>
      <c r="AJ73" s="613"/>
      <c r="AK73" s="613"/>
      <c r="AL73" s="613"/>
      <c r="AM73" s="613"/>
      <c r="AN73" s="613"/>
      <c r="AO73" s="613"/>
      <c r="AP73" s="613"/>
      <c r="AQ73" s="613"/>
      <c r="AR73" s="613"/>
      <c r="AS73" s="613"/>
      <c r="AT73" s="613"/>
      <c r="AU73" s="613"/>
      <c r="AV73" s="613"/>
      <c r="AW73" s="613"/>
      <c r="AX73" s="613"/>
      <c r="AY73" s="613"/>
      <c r="AZ73" s="613"/>
      <c r="BA73" s="613"/>
    </row>
    <row r="74" spans="1:57" ht="20.100000000000001" customHeight="1" x14ac:dyDescent="0.25">
      <c r="A74" s="607"/>
      <c r="B74" s="607"/>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7"/>
      <c r="AY74" s="607"/>
      <c r="AZ74" s="607"/>
      <c r="BA74" s="607"/>
    </row>
    <row r="75" spans="1:57" ht="20.100000000000001" customHeight="1" x14ac:dyDescent="0.25">
      <c r="A75" s="607"/>
      <c r="B75" s="607"/>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7"/>
      <c r="AL75" s="607"/>
      <c r="AM75" s="607"/>
      <c r="AN75" s="607"/>
      <c r="AO75" s="607"/>
      <c r="AP75" s="607"/>
      <c r="AQ75" s="607"/>
      <c r="AR75" s="607"/>
      <c r="AS75" s="607"/>
      <c r="AT75" s="607"/>
      <c r="AU75" s="607"/>
      <c r="AV75" s="607"/>
      <c r="AW75" s="607"/>
      <c r="AX75" s="607"/>
      <c r="AY75" s="607"/>
      <c r="AZ75" s="607"/>
      <c r="BA75" s="607"/>
    </row>
    <row r="76" spans="1:57" ht="20.100000000000001" customHeight="1" x14ac:dyDescent="0.25">
      <c r="A76" s="607"/>
      <c r="B76" s="607"/>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c r="AO76" s="607"/>
      <c r="AP76" s="607"/>
      <c r="AQ76" s="607"/>
      <c r="AR76" s="607"/>
      <c r="AS76" s="607"/>
      <c r="AT76" s="607"/>
      <c r="AU76" s="607"/>
      <c r="AV76" s="607"/>
      <c r="AW76" s="607"/>
      <c r="AX76" s="607"/>
      <c r="AY76" s="607"/>
      <c r="AZ76" s="607"/>
      <c r="BA76" s="607"/>
    </row>
    <row r="77" spans="1:57" ht="20.100000000000001" customHeight="1" thickBot="1" x14ac:dyDescent="0.4">
      <c r="A77" s="833" t="s">
        <v>1281</v>
      </c>
      <c r="B77" s="834"/>
      <c r="C77" s="835"/>
      <c r="D77" s="835"/>
      <c r="E77" s="835"/>
      <c r="F77" s="836"/>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607"/>
      <c r="AU77" s="607"/>
      <c r="AV77" s="607"/>
      <c r="AW77" s="607"/>
      <c r="AX77" s="607"/>
      <c r="AY77" s="607"/>
      <c r="AZ77" s="607"/>
      <c r="BA77" s="607"/>
    </row>
    <row r="78" spans="1:57" ht="20.100000000000001" customHeight="1" thickTop="1" x14ac:dyDescent="0.25">
      <c r="A78" s="607"/>
      <c r="B78" s="607"/>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607"/>
      <c r="AM78" s="607"/>
      <c r="AN78" s="607"/>
      <c r="AO78" s="607"/>
      <c r="AP78" s="607"/>
      <c r="AQ78" s="607"/>
      <c r="AR78" s="607"/>
      <c r="AS78" s="607"/>
      <c r="AT78" s="607"/>
      <c r="AU78" s="607"/>
      <c r="AV78" s="607"/>
      <c r="AW78" s="607"/>
      <c r="AX78" s="837"/>
      <c r="AY78" s="837"/>
      <c r="AZ78" s="837"/>
      <c r="BA78" s="837" t="s">
        <v>1218</v>
      </c>
      <c r="BB78" s="838" t="s">
        <v>1408</v>
      </c>
    </row>
    <row r="79" spans="1:57" ht="20.100000000000001" customHeight="1" x14ac:dyDescent="0.25">
      <c r="A79" s="607"/>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837"/>
      <c r="AX79" s="1210" t="str">
        <f>'Programme Data'!B8</f>
        <v>HIV Testing , Treatment and Care</v>
      </c>
      <c r="AY79" s="1208" t="s">
        <v>774</v>
      </c>
      <c r="AZ79" s="867" t="s">
        <v>1265</v>
      </c>
      <c r="BA79" s="843" t="str">
        <f>'Programme Data'!M8</f>
        <v>-</v>
      </c>
      <c r="BB79" s="857">
        <f>'Programme Data'!J8</f>
        <v>0.35</v>
      </c>
      <c r="BC79" s="838"/>
    </row>
    <row r="80" spans="1:57" ht="20.100000000000001" customHeight="1" x14ac:dyDescent="0.25">
      <c r="A80" s="607"/>
      <c r="B80" s="607"/>
      <c r="C80" s="607"/>
      <c r="D80" s="607"/>
      <c r="E80" s="607"/>
      <c r="F80" s="607"/>
      <c r="G80" s="607"/>
      <c r="H80" s="607"/>
      <c r="I80" s="607"/>
      <c r="J80" s="607"/>
      <c r="K80" s="615"/>
      <c r="L80" s="615"/>
      <c r="M80" s="615"/>
      <c r="N80" s="615"/>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7"/>
      <c r="AL80" s="607"/>
      <c r="AM80" s="607"/>
      <c r="AN80" s="607"/>
      <c r="AO80" s="607"/>
      <c r="AP80" s="607"/>
      <c r="AQ80" s="607"/>
      <c r="AR80" s="607"/>
      <c r="AS80" s="607"/>
      <c r="AT80" s="607"/>
      <c r="AU80" s="607"/>
      <c r="AV80" s="607"/>
      <c r="AW80" s="837"/>
      <c r="AX80" s="1211"/>
      <c r="AY80" s="1209"/>
      <c r="AZ80" s="867" t="s">
        <v>696</v>
      </c>
      <c r="BA80" s="843" t="str">
        <f>'Programme Data'!M9</f>
        <v>-</v>
      </c>
      <c r="BB80" s="857">
        <f>'Programme Data'!J9</f>
        <v>0.35</v>
      </c>
      <c r="BC80" s="838"/>
    </row>
    <row r="81" spans="1:55" ht="20.100000000000001" customHeight="1" x14ac:dyDescent="0.25">
      <c r="A81" s="607"/>
      <c r="B81" s="607"/>
      <c r="C81" s="607"/>
      <c r="D81" s="607"/>
      <c r="E81" s="607"/>
      <c r="F81" s="607"/>
      <c r="G81" s="607"/>
      <c r="H81" s="607"/>
      <c r="I81" s="607"/>
      <c r="J81" s="607"/>
      <c r="K81" s="615"/>
      <c r="L81" s="615"/>
      <c r="M81" s="615"/>
      <c r="N81" s="615"/>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7"/>
      <c r="AL81" s="607"/>
      <c r="AM81" s="607"/>
      <c r="AN81" s="607"/>
      <c r="AO81" s="607"/>
      <c r="AP81" s="607"/>
      <c r="AQ81" s="607"/>
      <c r="AR81" s="607"/>
      <c r="AS81" s="607"/>
      <c r="AT81" s="607"/>
      <c r="AU81" s="607"/>
      <c r="AV81" s="607"/>
      <c r="AW81" s="837"/>
      <c r="AX81" s="1211"/>
      <c r="AY81" s="1208" t="s">
        <v>733</v>
      </c>
      <c r="AZ81" s="867" t="s">
        <v>1266</v>
      </c>
      <c r="BA81" s="843" t="str">
        <f>'Programme Data'!M10</f>
        <v>-</v>
      </c>
      <c r="BB81" s="857">
        <f>'Programme Data'!J10</f>
        <v>0.81</v>
      </c>
      <c r="BC81" s="838"/>
    </row>
    <row r="82" spans="1:55" ht="20.100000000000001" customHeight="1" x14ac:dyDescent="0.25">
      <c r="A82" s="607"/>
      <c r="B82" s="607"/>
      <c r="C82" s="607"/>
      <c r="D82" s="607"/>
      <c r="E82" s="607"/>
      <c r="F82" s="607"/>
      <c r="G82" s="607"/>
      <c r="H82" s="607"/>
      <c r="I82" s="607"/>
      <c r="J82" s="607"/>
      <c r="K82" s="615"/>
      <c r="L82" s="615"/>
      <c r="M82" s="615"/>
      <c r="N82" s="615"/>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7"/>
      <c r="AL82" s="607"/>
      <c r="AM82" s="607"/>
      <c r="AN82" s="607"/>
      <c r="AO82" s="607"/>
      <c r="AP82" s="607"/>
      <c r="AQ82" s="607"/>
      <c r="AR82" s="607"/>
      <c r="AS82" s="607"/>
      <c r="AT82" s="607"/>
      <c r="AU82" s="607"/>
      <c r="AV82" s="607"/>
      <c r="AW82" s="837"/>
      <c r="AX82" s="1211"/>
      <c r="AY82" s="1209"/>
      <c r="AZ82" s="867" t="s">
        <v>1267</v>
      </c>
      <c r="BA82" s="843" t="str">
        <f>'Programme Data'!M11</f>
        <v>-</v>
      </c>
      <c r="BB82" s="857">
        <f>'Programme Data'!J11</f>
        <v>0.81</v>
      </c>
      <c r="BC82" s="838"/>
    </row>
    <row r="83" spans="1:55" ht="20.100000000000001" customHeight="1" x14ac:dyDescent="0.25">
      <c r="A83" s="607"/>
      <c r="B83" s="607"/>
      <c r="C83" s="607"/>
      <c r="D83" s="607"/>
      <c r="E83" s="607"/>
      <c r="F83" s="607"/>
      <c r="G83" s="607"/>
      <c r="H83" s="607"/>
      <c r="I83" s="607"/>
      <c r="J83" s="607"/>
      <c r="K83" s="615"/>
      <c r="L83" s="615"/>
      <c r="M83" s="615"/>
      <c r="N83" s="615"/>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7"/>
      <c r="AL83" s="607"/>
      <c r="AM83" s="607"/>
      <c r="AN83" s="607"/>
      <c r="AO83" s="607"/>
      <c r="AP83" s="607"/>
      <c r="AQ83" s="607"/>
      <c r="AR83" s="607"/>
      <c r="AS83" s="607"/>
      <c r="AT83" s="607"/>
      <c r="AU83" s="607"/>
      <c r="AV83" s="607"/>
      <c r="AW83" s="837"/>
      <c r="AX83" s="1211"/>
      <c r="AY83" s="1209"/>
      <c r="AZ83" s="867" t="s">
        <v>1268</v>
      </c>
      <c r="BA83" s="843" t="str">
        <f>'Programme Data'!M12</f>
        <v>-</v>
      </c>
      <c r="BB83" s="857">
        <f>'Programme Data'!J12</f>
        <v>0.81</v>
      </c>
      <c r="BC83" s="838"/>
    </row>
    <row r="84" spans="1:55" ht="20.100000000000001" customHeight="1" x14ac:dyDescent="0.25">
      <c r="A84" s="607"/>
      <c r="B84" s="607"/>
      <c r="C84" s="607"/>
      <c r="D84" s="607"/>
      <c r="E84" s="607"/>
      <c r="F84" s="607"/>
      <c r="G84" s="607"/>
      <c r="H84" s="607"/>
      <c r="I84" s="607"/>
      <c r="J84" s="607"/>
      <c r="K84" s="615"/>
      <c r="L84" s="615"/>
      <c r="M84" s="615"/>
      <c r="N84" s="615"/>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7"/>
      <c r="AL84" s="607"/>
      <c r="AM84" s="607"/>
      <c r="AN84" s="607"/>
      <c r="AO84" s="607"/>
      <c r="AP84" s="607"/>
      <c r="AQ84" s="607"/>
      <c r="AR84" s="607"/>
      <c r="AS84" s="607"/>
      <c r="AT84" s="607"/>
      <c r="AU84" s="607"/>
      <c r="AV84" s="607"/>
      <c r="AW84" s="837"/>
      <c r="AX84" s="1211"/>
      <c r="AY84" s="1208" t="s">
        <v>759</v>
      </c>
      <c r="AZ84" s="1209"/>
      <c r="BA84" s="843" t="str">
        <f>'Programme Data'!M14</f>
        <v>-</v>
      </c>
      <c r="BB84" s="857">
        <f>'Programme Data'!J14</f>
        <v>0.95</v>
      </c>
      <c r="BC84" s="838"/>
    </row>
    <row r="85" spans="1:55" ht="20.100000000000001" customHeight="1" x14ac:dyDescent="0.25">
      <c r="A85" s="607"/>
      <c r="B85" s="607"/>
      <c r="C85" s="607"/>
      <c r="D85" s="607"/>
      <c r="E85" s="607"/>
      <c r="F85" s="607"/>
      <c r="G85" s="607"/>
      <c r="H85" s="607"/>
      <c r="I85" s="607"/>
      <c r="J85" s="607"/>
      <c r="K85" s="615"/>
      <c r="L85" s="615"/>
      <c r="M85" s="615"/>
      <c r="N85" s="615"/>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7"/>
      <c r="AL85" s="607"/>
      <c r="AM85" s="607"/>
      <c r="AN85" s="607"/>
      <c r="AO85" s="607"/>
      <c r="AP85" s="607"/>
      <c r="AQ85" s="607"/>
      <c r="AR85" s="607"/>
      <c r="AS85" s="607"/>
      <c r="AT85" s="607"/>
      <c r="AU85" s="607"/>
      <c r="AV85" s="607"/>
      <c r="AW85" s="837"/>
      <c r="AX85" s="1211"/>
      <c r="AY85" s="1208" t="s">
        <v>1269</v>
      </c>
      <c r="AZ85" s="867" t="s">
        <v>1264</v>
      </c>
      <c r="BA85" s="843" t="str">
        <f>'Programme Data'!M15</f>
        <v>-</v>
      </c>
      <c r="BB85" s="857">
        <f>'Programme Data'!J15</f>
        <v>0.73</v>
      </c>
      <c r="BC85" s="838"/>
    </row>
    <row r="86" spans="1:55" ht="20.100000000000001" customHeight="1" x14ac:dyDescent="0.25">
      <c r="A86" s="607"/>
      <c r="B86" s="607"/>
      <c r="C86" s="607"/>
      <c r="D86" s="607"/>
      <c r="E86" s="607"/>
      <c r="F86" s="607"/>
      <c r="G86" s="607"/>
      <c r="H86" s="607"/>
      <c r="I86" s="607"/>
      <c r="J86" s="607"/>
      <c r="K86" s="615"/>
      <c r="L86" s="615"/>
      <c r="M86" s="615"/>
      <c r="N86" s="615"/>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7"/>
      <c r="AL86" s="607"/>
      <c r="AM86" s="607"/>
      <c r="AN86" s="607"/>
      <c r="AO86" s="607"/>
      <c r="AP86" s="607"/>
      <c r="AQ86" s="607"/>
      <c r="AR86" s="607"/>
      <c r="AS86" s="607"/>
      <c r="AT86" s="607"/>
      <c r="AU86" s="607"/>
      <c r="AV86" s="607"/>
      <c r="AW86" s="837"/>
      <c r="AX86" s="1211"/>
      <c r="AY86" s="1209"/>
      <c r="AZ86" s="867" t="s">
        <v>1265</v>
      </c>
      <c r="BA86" s="843" t="str">
        <f>'Programme Data'!M16</f>
        <v>-</v>
      </c>
      <c r="BB86" s="857">
        <f>'Programme Data'!J16</f>
        <v>0.73</v>
      </c>
      <c r="BC86" s="838"/>
    </row>
    <row r="87" spans="1:55" ht="20.100000000000001" customHeight="1" x14ac:dyDescent="0.25">
      <c r="A87" s="607"/>
      <c r="B87" s="607"/>
      <c r="C87" s="607"/>
      <c r="D87" s="607"/>
      <c r="E87" s="607"/>
      <c r="F87" s="607"/>
      <c r="G87" s="607"/>
      <c r="H87" s="607"/>
      <c r="I87" s="607"/>
      <c r="J87" s="607"/>
      <c r="K87" s="615"/>
      <c r="L87" s="615"/>
      <c r="M87" s="615"/>
      <c r="N87" s="615"/>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AQ87" s="607"/>
      <c r="AR87" s="607"/>
      <c r="AS87" s="607"/>
      <c r="AT87" s="607"/>
      <c r="AU87" s="607"/>
      <c r="AV87" s="607"/>
      <c r="AW87" s="837"/>
      <c r="AX87" s="1211"/>
      <c r="AY87" s="1209"/>
      <c r="AZ87" s="867" t="s">
        <v>696</v>
      </c>
      <c r="BA87" s="843" t="str">
        <f>'Programme Data'!M17</f>
        <v>-</v>
      </c>
      <c r="BB87" s="857">
        <f>'Programme Data'!J17</f>
        <v>0.73</v>
      </c>
      <c r="BC87" s="838"/>
    </row>
    <row r="88" spans="1:55" ht="20.100000000000001" customHeight="1" x14ac:dyDescent="0.25">
      <c r="A88" s="607"/>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837"/>
      <c r="AX88" s="1210" t="str">
        <f>'Programme Data'!B18</f>
        <v>Combination HIV Prevention</v>
      </c>
      <c r="AY88" s="1208" t="s">
        <v>1271</v>
      </c>
      <c r="AZ88" s="867" t="s">
        <v>1265</v>
      </c>
      <c r="BA88" s="843" t="str">
        <f>'Programme Data'!M18</f>
        <v>-</v>
      </c>
      <c r="BB88" s="857">
        <f>'Programme Data'!J18</f>
        <v>0.75</v>
      </c>
      <c r="BC88" s="838"/>
    </row>
    <row r="89" spans="1:55" ht="20.100000000000001" customHeight="1" x14ac:dyDescent="0.25">
      <c r="A89" s="607"/>
      <c r="B89" s="607"/>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7"/>
      <c r="AL89" s="607"/>
      <c r="AM89" s="607"/>
      <c r="AN89" s="607"/>
      <c r="AO89" s="607"/>
      <c r="AP89" s="607"/>
      <c r="AQ89" s="607"/>
      <c r="AR89" s="607"/>
      <c r="AS89" s="607"/>
      <c r="AT89" s="607"/>
      <c r="AU89" s="607"/>
      <c r="AV89" s="607"/>
      <c r="AW89" s="837"/>
      <c r="AX89" s="1211"/>
      <c r="AY89" s="1209"/>
      <c r="AZ89" s="867" t="s">
        <v>696</v>
      </c>
      <c r="BA89" s="843">
        <f>'Programme Data'!M19</f>
        <v>0.92400000000000004</v>
      </c>
      <c r="BB89" s="857">
        <f>'Programme Data'!J19</f>
        <v>0.75</v>
      </c>
      <c r="BC89" s="838"/>
    </row>
    <row r="90" spans="1:55" ht="20.100000000000001" customHeight="1" x14ac:dyDescent="0.25">
      <c r="A90" s="607"/>
      <c r="B90" s="607"/>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7"/>
      <c r="AL90" s="607"/>
      <c r="AM90" s="607"/>
      <c r="AN90" s="607"/>
      <c r="AO90" s="607"/>
      <c r="AP90" s="607"/>
      <c r="AQ90" s="607"/>
      <c r="AR90" s="607"/>
      <c r="AS90" s="607"/>
      <c r="AT90" s="607"/>
      <c r="AU90" s="607"/>
      <c r="AV90" s="607"/>
      <c r="AW90" s="837"/>
      <c r="AX90" s="1211"/>
      <c r="AY90" s="1208" t="s">
        <v>718</v>
      </c>
      <c r="AZ90" s="1209"/>
      <c r="BA90" s="843">
        <f>'Programme Data'!M20</f>
        <v>4.2000000000000003E-2</v>
      </c>
      <c r="BB90" s="857">
        <f>'Programme Data'!J20</f>
        <v>0.8</v>
      </c>
      <c r="BC90" s="838"/>
    </row>
    <row r="91" spans="1:55" s="104" customFormat="1" ht="20.100000000000001" customHeight="1" x14ac:dyDescent="0.25">
      <c r="A91" s="607"/>
      <c r="B91" s="607"/>
      <c r="C91" s="607"/>
      <c r="D91" s="607"/>
      <c r="E91" s="607"/>
      <c r="F91" s="607"/>
      <c r="G91" s="606"/>
      <c r="H91" s="606"/>
      <c r="I91" s="606"/>
      <c r="J91" s="606"/>
      <c r="K91" s="606"/>
      <c r="L91" s="606"/>
      <c r="M91" s="606"/>
      <c r="N91" s="606"/>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7"/>
      <c r="AL91" s="607"/>
      <c r="AM91" s="607"/>
      <c r="AN91" s="607"/>
      <c r="AO91" s="607"/>
      <c r="AP91" s="607"/>
      <c r="AQ91" s="607"/>
      <c r="AR91" s="607"/>
      <c r="AS91" s="607"/>
      <c r="AT91" s="607"/>
      <c r="AU91" s="607"/>
      <c r="AV91" s="607"/>
      <c r="AW91" s="837"/>
      <c r="AX91" s="1211"/>
      <c r="AY91" s="1208" t="s">
        <v>1403</v>
      </c>
      <c r="AZ91" s="1209"/>
      <c r="BA91" s="843" t="str">
        <f>'Programme Data'!M21</f>
        <v>-</v>
      </c>
      <c r="BB91" s="857">
        <f>'Programme Data'!J21</f>
        <v>0.1</v>
      </c>
      <c r="BC91" s="887"/>
    </row>
    <row r="92" spans="1:55" ht="20.100000000000001" customHeight="1" x14ac:dyDescent="0.25">
      <c r="A92" s="607"/>
      <c r="B92" s="607"/>
      <c r="C92" s="606"/>
      <c r="D92" s="606"/>
      <c r="E92" s="606"/>
      <c r="F92" s="606"/>
      <c r="G92" s="606"/>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7"/>
      <c r="AL92" s="607"/>
      <c r="AM92" s="607"/>
      <c r="AN92" s="607"/>
      <c r="AO92" s="607"/>
      <c r="AP92" s="607"/>
      <c r="AQ92" s="607"/>
      <c r="AR92" s="607"/>
      <c r="AS92" s="607"/>
      <c r="AT92" s="607"/>
      <c r="AU92" s="607"/>
      <c r="AV92" s="607"/>
      <c r="AW92" s="837"/>
      <c r="AX92" s="1211"/>
      <c r="AY92" s="1208" t="s">
        <v>1404</v>
      </c>
      <c r="AZ92" s="1209"/>
      <c r="BA92" s="843" t="str">
        <f>'Programme Data'!M22</f>
        <v>-</v>
      </c>
      <c r="BB92" s="857" t="str">
        <f>'Programme Data'!J22</f>
        <v>-</v>
      </c>
      <c r="BC92" s="838"/>
    </row>
    <row r="93" spans="1:55" ht="20.100000000000001" customHeight="1" x14ac:dyDescent="0.25">
      <c r="A93" s="607"/>
      <c r="B93" s="607"/>
      <c r="C93" s="606"/>
      <c r="D93" s="606"/>
      <c r="E93" s="606"/>
      <c r="F93" s="606"/>
      <c r="G93" s="606"/>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837"/>
      <c r="AX93" s="1211"/>
      <c r="AY93" s="1208" t="s">
        <v>1065</v>
      </c>
      <c r="AZ93" s="867" t="s">
        <v>1265</v>
      </c>
      <c r="BA93" s="843" t="str">
        <f>'Programme Data'!M23</f>
        <v>-</v>
      </c>
      <c r="BB93" s="857">
        <f>'Programme Data'!J23</f>
        <v>0.8</v>
      </c>
      <c r="BC93" s="838"/>
    </row>
    <row r="94" spans="1:55" ht="20.100000000000001" customHeight="1" x14ac:dyDescent="0.25">
      <c r="A94" s="607"/>
      <c r="B94" s="607"/>
      <c r="C94" s="606"/>
      <c r="D94" s="606"/>
      <c r="E94" s="606"/>
      <c r="F94" s="606"/>
      <c r="G94" s="606"/>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07"/>
      <c r="AP94" s="607"/>
      <c r="AQ94" s="607"/>
      <c r="AR94" s="607"/>
      <c r="AS94" s="607"/>
      <c r="AT94" s="607"/>
      <c r="AU94" s="607"/>
      <c r="AV94" s="607"/>
      <c r="AW94" s="837"/>
      <c r="AX94" s="1211"/>
      <c r="AY94" s="1209"/>
      <c r="AZ94" s="867" t="s">
        <v>696</v>
      </c>
      <c r="BA94" s="843" t="str">
        <f>'Programme Data'!M24</f>
        <v>-</v>
      </c>
      <c r="BB94" s="857">
        <f>'Programme Data'!J24</f>
        <v>0.8</v>
      </c>
      <c r="BC94" s="838"/>
    </row>
    <row r="95" spans="1:55" ht="20.100000000000001" customHeight="1" x14ac:dyDescent="0.25">
      <c r="A95" s="607"/>
      <c r="B95" s="607"/>
      <c r="C95" s="606"/>
      <c r="D95" s="606"/>
      <c r="E95" s="606"/>
      <c r="F95" s="606"/>
      <c r="G95" s="606"/>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837"/>
      <c r="AX95" s="1211"/>
      <c r="AY95" s="1208" t="s">
        <v>731</v>
      </c>
      <c r="AZ95" s="867" t="s">
        <v>1265</v>
      </c>
      <c r="BA95" s="843" t="str">
        <f>'Programme Data'!M25</f>
        <v>-</v>
      </c>
      <c r="BB95" s="857">
        <f>'Programme Data'!J25</f>
        <v>0.85</v>
      </c>
      <c r="BC95" s="838"/>
    </row>
    <row r="96" spans="1:55" ht="20.100000000000001" customHeight="1" x14ac:dyDescent="0.25">
      <c r="A96" s="607"/>
      <c r="B96" s="607"/>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7"/>
      <c r="AL96" s="607"/>
      <c r="AM96" s="607"/>
      <c r="AN96" s="607"/>
      <c r="AO96" s="607"/>
      <c r="AP96" s="607"/>
      <c r="AQ96" s="607"/>
      <c r="AR96" s="607"/>
      <c r="AS96" s="607"/>
      <c r="AT96" s="607"/>
      <c r="AU96" s="607"/>
      <c r="AV96" s="607"/>
      <c r="AW96" s="837"/>
      <c r="AX96" s="1211"/>
      <c r="AY96" s="1209"/>
      <c r="AZ96" s="867" t="s">
        <v>696</v>
      </c>
      <c r="BA96" s="843" t="str">
        <f>'Programme Data'!M26</f>
        <v>-</v>
      </c>
      <c r="BB96" s="857">
        <f>'Programme Data'!J26</f>
        <v>0.85</v>
      </c>
      <c r="BC96" s="838"/>
    </row>
    <row r="97" spans="1:55" ht="20.100000000000001" customHeight="1" x14ac:dyDescent="0.25">
      <c r="A97" s="607"/>
      <c r="B97" s="607"/>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837"/>
      <c r="AX97" s="1210" t="str">
        <f>'Programme Data'!B27</f>
        <v>Social and Programmatic Enablers</v>
      </c>
      <c r="AY97" s="1208" t="s">
        <v>1405</v>
      </c>
      <c r="AZ97" s="867" t="s">
        <v>1399</v>
      </c>
      <c r="BA97" s="843" t="str">
        <f>'Programme Data'!M27</f>
        <v>-</v>
      </c>
      <c r="BB97" s="857" t="str">
        <f>'Programme Data'!J27</f>
        <v>-</v>
      </c>
      <c r="BC97" s="838"/>
    </row>
    <row r="98" spans="1:55" ht="20.100000000000001" customHeight="1" x14ac:dyDescent="0.25">
      <c r="A98" s="607"/>
      <c r="B98" s="607"/>
      <c r="C98" s="607"/>
      <c r="D98" s="607"/>
      <c r="E98" s="607"/>
      <c r="F98" s="607"/>
      <c r="G98" s="607"/>
      <c r="H98" s="607"/>
      <c r="I98" s="607"/>
      <c r="J98" s="616"/>
      <c r="K98" s="616"/>
      <c r="L98" s="616"/>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607"/>
      <c r="AQ98" s="607"/>
      <c r="AR98" s="607"/>
      <c r="AS98" s="607"/>
      <c r="AT98" s="607"/>
      <c r="AU98" s="607"/>
      <c r="AV98" s="607"/>
      <c r="AW98" s="837"/>
      <c r="AX98" s="1211"/>
      <c r="AY98" s="1209"/>
      <c r="AZ98" s="867" t="s">
        <v>1400</v>
      </c>
      <c r="BA98" s="843">
        <f>'Programme Data'!M28</f>
        <v>0.56399999999999995</v>
      </c>
      <c r="BB98" s="857" t="str">
        <f>'Programme Data'!J28</f>
        <v>-</v>
      </c>
      <c r="BC98" s="838"/>
    </row>
    <row r="99" spans="1:55" ht="20.100000000000001" customHeight="1" x14ac:dyDescent="0.25">
      <c r="A99" s="607"/>
      <c r="B99" s="607"/>
      <c r="C99" s="607"/>
      <c r="D99" s="607"/>
      <c r="E99" s="607"/>
      <c r="F99" s="607"/>
      <c r="G99" s="607"/>
      <c r="H99" s="607"/>
      <c r="I99" s="607"/>
      <c r="J99" s="616"/>
      <c r="K99" s="616"/>
      <c r="L99" s="616"/>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7"/>
      <c r="AL99" s="607"/>
      <c r="AM99" s="607"/>
      <c r="AN99" s="607"/>
      <c r="AO99" s="607"/>
      <c r="AP99" s="607"/>
      <c r="AQ99" s="607"/>
      <c r="AR99" s="607"/>
      <c r="AS99" s="607"/>
      <c r="AT99" s="607"/>
      <c r="AU99" s="607"/>
      <c r="AV99" s="607"/>
      <c r="AW99" s="837"/>
      <c r="AX99" s="1211"/>
      <c r="AY99" s="1209"/>
      <c r="AZ99" s="867" t="s">
        <v>1401</v>
      </c>
      <c r="BA99" s="843" t="str">
        <f>'Programme Data'!M30</f>
        <v>-</v>
      </c>
      <c r="BB99" s="857" t="str">
        <f>'Programme Data'!J30</f>
        <v>-</v>
      </c>
      <c r="BC99" s="838"/>
    </row>
    <row r="100" spans="1:55" ht="20.100000000000001" customHeight="1" x14ac:dyDescent="0.25">
      <c r="A100" s="617"/>
      <c r="B100" s="617"/>
      <c r="C100" s="617"/>
      <c r="D100" s="617"/>
      <c r="E100" s="617"/>
      <c r="F100" s="617"/>
      <c r="G100" s="617"/>
      <c r="H100" s="617"/>
      <c r="I100" s="617"/>
      <c r="J100" s="618"/>
      <c r="K100" s="618"/>
      <c r="L100" s="618"/>
      <c r="M100" s="617"/>
      <c r="N100" s="617"/>
      <c r="O100" s="617"/>
      <c r="P100" s="617"/>
      <c r="Q100" s="617"/>
      <c r="R100" s="617"/>
      <c r="S100" s="617"/>
      <c r="T100" s="607"/>
      <c r="U100" s="607"/>
      <c r="V100" s="607"/>
      <c r="W100" s="607"/>
      <c r="X100" s="607"/>
      <c r="Y100" s="607"/>
      <c r="Z100" s="607"/>
      <c r="AA100" s="607"/>
      <c r="AB100" s="607"/>
      <c r="AC100" s="607"/>
      <c r="AD100" s="607"/>
      <c r="AE100" s="607"/>
      <c r="AF100" s="607"/>
      <c r="AG100" s="607"/>
      <c r="AH100" s="607"/>
      <c r="AI100" s="607"/>
      <c r="AJ100" s="607"/>
      <c r="AK100" s="607"/>
      <c r="AL100" s="607"/>
      <c r="AM100" s="607"/>
      <c r="AN100" s="607"/>
      <c r="AO100" s="607"/>
      <c r="AP100" s="607"/>
      <c r="AQ100" s="607"/>
      <c r="AR100" s="607"/>
      <c r="AS100" s="607"/>
      <c r="AT100" s="607"/>
      <c r="AU100" s="607"/>
      <c r="AV100" s="607"/>
      <c r="AW100" s="837"/>
      <c r="AX100" s="1211"/>
      <c r="AY100" s="1209"/>
      <c r="AZ100" s="867" t="s">
        <v>1402</v>
      </c>
      <c r="BA100" s="843">
        <f>'Programme Data'!M31</f>
        <v>0.52100000000000002</v>
      </c>
      <c r="BB100" s="857" t="str">
        <f>'Programme Data'!J31</f>
        <v>-</v>
      </c>
      <c r="BC100" s="838"/>
    </row>
    <row r="101" spans="1:55" ht="20.100000000000001" customHeight="1" x14ac:dyDescent="0.25">
      <c r="A101" s="607"/>
      <c r="B101" s="607"/>
      <c r="C101" s="607"/>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837"/>
      <c r="AX101" s="1211"/>
      <c r="AY101" s="1208" t="s">
        <v>1406</v>
      </c>
      <c r="AZ101" s="867" t="s">
        <v>697</v>
      </c>
      <c r="BA101" s="843" t="str">
        <f>'Programme Data'!M33</f>
        <v>-</v>
      </c>
      <c r="BB101" s="857">
        <f>'Programme Data'!J33</f>
        <v>0.8</v>
      </c>
      <c r="BC101" s="838"/>
    </row>
    <row r="102" spans="1:55" ht="20.100000000000001" customHeight="1" x14ac:dyDescent="0.25">
      <c r="A102" s="607"/>
      <c r="B102" s="607"/>
      <c r="C102" s="607"/>
      <c r="D102" s="607"/>
      <c r="E102" s="607"/>
      <c r="F102" s="607"/>
      <c r="G102" s="607"/>
      <c r="H102" s="607"/>
      <c r="I102" s="607"/>
      <c r="J102" s="607"/>
      <c r="K102" s="607"/>
      <c r="L102" s="607"/>
      <c r="M102" s="607"/>
      <c r="N102" s="607"/>
      <c r="O102" s="607"/>
      <c r="P102" s="607"/>
      <c r="Q102" s="607"/>
      <c r="R102" s="607"/>
      <c r="S102" s="607"/>
      <c r="T102" s="607"/>
      <c r="U102" s="607"/>
      <c r="V102" s="607"/>
      <c r="W102" s="607"/>
      <c r="X102" s="607"/>
      <c r="Y102" s="607"/>
      <c r="Z102" s="607"/>
      <c r="AA102" s="607"/>
      <c r="AB102" s="607"/>
      <c r="AC102" s="607"/>
      <c r="AD102" s="607"/>
      <c r="AE102" s="607"/>
      <c r="AF102" s="607"/>
      <c r="AG102" s="607"/>
      <c r="AH102" s="607"/>
      <c r="AI102" s="607"/>
      <c r="AJ102" s="607"/>
      <c r="AK102" s="607"/>
      <c r="AL102" s="607"/>
      <c r="AM102" s="607"/>
      <c r="AN102" s="607"/>
      <c r="AO102" s="607"/>
      <c r="AP102" s="607"/>
      <c r="AQ102" s="607"/>
      <c r="AR102" s="607"/>
      <c r="AS102" s="607"/>
      <c r="AT102" s="607"/>
      <c r="AU102" s="607"/>
      <c r="AV102" s="607"/>
      <c r="AW102" s="837"/>
      <c r="AX102" s="1211"/>
      <c r="AY102" s="1209"/>
      <c r="AZ102" s="867" t="s">
        <v>696</v>
      </c>
      <c r="BA102" s="843" t="str">
        <f>'Programme Data'!M34</f>
        <v>-</v>
      </c>
      <c r="BB102" s="857">
        <f>'Programme Data'!J34</f>
        <v>0.8</v>
      </c>
      <c r="BC102" s="838"/>
    </row>
    <row r="103" spans="1:55" ht="20.100000000000001" customHeight="1" thickBot="1" x14ac:dyDescent="0.35">
      <c r="A103" s="833" t="s">
        <v>1280</v>
      </c>
      <c r="B103" s="836"/>
      <c r="C103" s="836"/>
      <c r="D103" s="836"/>
      <c r="E103" s="836"/>
      <c r="F103" s="836"/>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7"/>
      <c r="AL103" s="607"/>
      <c r="AM103" s="607"/>
      <c r="AN103" s="607"/>
      <c r="AO103" s="607"/>
      <c r="AP103" s="607"/>
      <c r="AQ103" s="607"/>
      <c r="AR103" s="607"/>
      <c r="AS103" s="607"/>
      <c r="AT103" s="607"/>
      <c r="AU103" s="607"/>
      <c r="AV103" s="607"/>
      <c r="AW103" s="837"/>
      <c r="AX103" s="1211"/>
      <c r="AY103" s="867" t="s">
        <v>778</v>
      </c>
      <c r="AZ103" s="868"/>
      <c r="BA103" s="843" t="str">
        <f>'Programme Data'!M35</f>
        <v>-</v>
      </c>
      <c r="BB103" s="857" t="str">
        <f>'Programme Data'!J35</f>
        <v>-</v>
      </c>
      <c r="BC103" s="838"/>
    </row>
    <row r="104" spans="1:55" ht="20.100000000000001" customHeight="1" thickTop="1" x14ac:dyDescent="0.25">
      <c r="A104" s="607"/>
      <c r="B104" s="607"/>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7"/>
      <c r="AL104" s="607"/>
      <c r="AM104" s="607"/>
      <c r="AN104" s="607"/>
      <c r="AO104" s="607"/>
      <c r="AP104" s="607"/>
      <c r="AQ104" s="607"/>
      <c r="AR104" s="607"/>
      <c r="AS104" s="607"/>
      <c r="AT104" s="607"/>
      <c r="AU104" s="607"/>
      <c r="AV104" s="607"/>
      <c r="AW104" s="837"/>
      <c r="AX104" s="837"/>
      <c r="AY104" s="837"/>
      <c r="AZ104" s="837"/>
      <c r="BA104" s="837"/>
      <c r="BB104" s="838"/>
      <c r="BC104" s="838"/>
    </row>
    <row r="105" spans="1:55" ht="20.100000000000001" customHeight="1" x14ac:dyDescent="0.25">
      <c r="A105" s="607"/>
      <c r="B105" s="607"/>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7"/>
      <c r="AL105" s="607"/>
      <c r="AM105" s="607"/>
      <c r="AN105" s="607"/>
      <c r="AO105" s="607"/>
      <c r="AP105" s="607"/>
      <c r="AQ105" s="607"/>
      <c r="AR105" s="607"/>
      <c r="AS105" s="607"/>
      <c r="AT105" s="607"/>
      <c r="AU105" s="607"/>
      <c r="AV105" s="607"/>
      <c r="AW105" s="837"/>
      <c r="AX105" s="837"/>
      <c r="AY105" s="837"/>
      <c r="AZ105" s="837"/>
      <c r="BA105" s="837"/>
      <c r="BB105" s="838"/>
      <c r="BC105" s="838"/>
    </row>
    <row r="106" spans="1:55" ht="20.100000000000001" customHeight="1" x14ac:dyDescent="0.25">
      <c r="A106" s="607"/>
      <c r="B106" s="607"/>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7"/>
      <c r="AL106" s="607"/>
      <c r="AM106" s="607"/>
      <c r="AN106" s="607"/>
      <c r="AO106" s="607"/>
      <c r="AP106" s="607"/>
      <c r="AQ106" s="607"/>
      <c r="AR106" s="607"/>
      <c r="AS106" s="607"/>
      <c r="AT106" s="607"/>
      <c r="AU106" s="607"/>
      <c r="AV106" s="607"/>
      <c r="AW106" s="837"/>
      <c r="AX106" s="837"/>
      <c r="AY106" s="837"/>
      <c r="AZ106" s="837"/>
      <c r="BA106" s="837"/>
      <c r="BB106" s="838"/>
      <c r="BC106" s="838"/>
    </row>
    <row r="107" spans="1:55" ht="20.100000000000001" customHeight="1" x14ac:dyDescent="0.25">
      <c r="A107" s="607"/>
      <c r="B107" s="607"/>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7"/>
      <c r="AL107" s="607"/>
      <c r="AM107" s="607"/>
      <c r="AN107" s="607"/>
      <c r="AO107" s="607"/>
      <c r="AP107" s="607"/>
      <c r="AQ107" s="607"/>
      <c r="AR107" s="607"/>
      <c r="AS107" s="607"/>
      <c r="AT107" s="607"/>
      <c r="AU107" s="607"/>
      <c r="AV107" s="607"/>
      <c r="AW107" s="837"/>
      <c r="AX107" s="837"/>
      <c r="AY107" s="837"/>
      <c r="AZ107" s="837"/>
      <c r="BA107" s="837" t="s">
        <v>1218</v>
      </c>
      <c r="BB107" s="838" t="s">
        <v>1408</v>
      </c>
      <c r="BC107" s="838"/>
    </row>
    <row r="108" spans="1:55" ht="20.100000000000001" customHeight="1" x14ac:dyDescent="0.25">
      <c r="A108" s="607"/>
      <c r="B108" s="607"/>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07"/>
      <c r="AL108" s="607"/>
      <c r="AM108" s="607"/>
      <c r="AN108" s="607"/>
      <c r="AO108" s="607"/>
      <c r="AP108" s="607"/>
      <c r="AQ108" s="607"/>
      <c r="AR108" s="607"/>
      <c r="AS108" s="607"/>
      <c r="AT108" s="607"/>
      <c r="AU108" s="607"/>
      <c r="AV108" s="607"/>
      <c r="AW108" s="837"/>
      <c r="AX108" s="1208" t="s">
        <v>1282</v>
      </c>
      <c r="AY108" s="1208" t="s">
        <v>1414</v>
      </c>
      <c r="AZ108" s="837" t="s">
        <v>697</v>
      </c>
      <c r="BA108" s="843" t="str">
        <f>'Programme Data'!M37</f>
        <v>-</v>
      </c>
      <c r="BB108" s="857" t="str">
        <f>'Programme Data'!J37</f>
        <v>-</v>
      </c>
      <c r="BC108" s="838"/>
    </row>
    <row r="109" spans="1:55" ht="20.100000000000001" customHeight="1" x14ac:dyDescent="0.25">
      <c r="A109" s="607"/>
      <c r="B109" s="607"/>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7"/>
      <c r="AL109" s="607"/>
      <c r="AM109" s="607"/>
      <c r="AN109" s="607"/>
      <c r="AO109" s="607"/>
      <c r="AP109" s="607"/>
      <c r="AQ109" s="607"/>
      <c r="AR109" s="607"/>
      <c r="AS109" s="607"/>
      <c r="AT109" s="607"/>
      <c r="AU109" s="607"/>
      <c r="AV109" s="607"/>
      <c r="AW109" s="837"/>
      <c r="AX109" s="1209"/>
      <c r="AY109" s="1209"/>
      <c r="AZ109" s="837" t="s">
        <v>696</v>
      </c>
      <c r="BA109" s="843" t="str">
        <f>'Programme Data'!M38</f>
        <v>-</v>
      </c>
      <c r="BB109" s="857" t="str">
        <f>'Programme Data'!J38</f>
        <v>-</v>
      </c>
      <c r="BC109" s="838"/>
    </row>
    <row r="110" spans="1:55" ht="20.100000000000001" customHeight="1" x14ac:dyDescent="0.25">
      <c r="A110" s="886"/>
      <c r="B110" s="886"/>
      <c r="C110" s="886"/>
      <c r="D110" s="886"/>
      <c r="E110" s="886"/>
      <c r="F110" s="886"/>
      <c r="G110" s="886"/>
      <c r="H110" s="886"/>
      <c r="I110" s="886"/>
      <c r="J110" s="886"/>
      <c r="K110" s="886"/>
      <c r="L110" s="886"/>
      <c r="M110" s="886"/>
      <c r="N110" s="886"/>
      <c r="O110" s="886"/>
      <c r="P110" s="886"/>
      <c r="Q110" s="886"/>
      <c r="R110" s="886"/>
      <c r="S110" s="886"/>
      <c r="T110" s="886"/>
      <c r="AW110" s="838"/>
      <c r="AX110" s="1209"/>
      <c r="AY110" s="1209" t="s">
        <v>1284</v>
      </c>
      <c r="AZ110" s="1244"/>
      <c r="BA110" s="843" t="str">
        <f>'Programme Data'!M39</f>
        <v>-</v>
      </c>
      <c r="BB110" s="857" t="str">
        <f>'Programme Data'!J39</f>
        <v>-</v>
      </c>
      <c r="BC110" s="838"/>
    </row>
    <row r="111" spans="1:55" ht="20.100000000000001" customHeight="1" x14ac:dyDescent="0.25">
      <c r="A111" s="886"/>
      <c r="B111" s="886"/>
      <c r="C111" s="886"/>
      <c r="D111" s="886"/>
      <c r="E111" s="886"/>
      <c r="F111" s="886"/>
      <c r="G111" s="886"/>
      <c r="H111" s="886"/>
      <c r="I111" s="886"/>
      <c r="J111" s="886"/>
      <c r="K111" s="886"/>
      <c r="L111" s="886"/>
      <c r="M111" s="886"/>
      <c r="N111" s="886"/>
      <c r="O111" s="886"/>
      <c r="P111" s="886"/>
      <c r="Q111" s="886"/>
      <c r="R111" s="886"/>
      <c r="S111" s="886"/>
      <c r="T111" s="886"/>
      <c r="AW111" s="838"/>
      <c r="AX111" s="1209"/>
      <c r="AY111" s="1209" t="s">
        <v>781</v>
      </c>
      <c r="AZ111" s="1244"/>
      <c r="BA111" s="843" t="str">
        <f>'Programme Data'!M40</f>
        <v>-</v>
      </c>
      <c r="BB111" s="857" t="str">
        <f>'Programme Data'!J40</f>
        <v>-</v>
      </c>
      <c r="BC111" s="838"/>
    </row>
    <row r="112" spans="1:55" ht="20.100000000000001" customHeight="1" x14ac:dyDescent="0.25">
      <c r="A112" s="886"/>
      <c r="B112" s="886"/>
      <c r="C112" s="886"/>
      <c r="D112" s="886"/>
      <c r="E112" s="886"/>
      <c r="F112" s="886"/>
      <c r="G112" s="886"/>
      <c r="H112" s="886"/>
      <c r="I112" s="886"/>
      <c r="J112" s="886"/>
      <c r="K112" s="886"/>
      <c r="L112" s="886"/>
      <c r="M112" s="886"/>
      <c r="N112" s="886"/>
      <c r="O112" s="886"/>
      <c r="P112" s="886"/>
      <c r="Q112" s="886"/>
      <c r="R112" s="886"/>
      <c r="S112" s="886"/>
      <c r="T112" s="886"/>
      <c r="AW112" s="838"/>
      <c r="AX112" s="1209"/>
      <c r="AY112" s="1209" t="s">
        <v>1415</v>
      </c>
      <c r="AZ112" s="1244"/>
      <c r="BA112" s="843" t="str">
        <f>'Programme Data'!M41</f>
        <v>-</v>
      </c>
      <c r="BB112" s="857">
        <f>'Programme Data'!J41</f>
        <v>0.22</v>
      </c>
      <c r="BC112" s="838"/>
    </row>
    <row r="113" spans="1:55" ht="20.100000000000001" customHeight="1" x14ac:dyDescent="0.25">
      <c r="A113" s="886"/>
      <c r="B113" s="886"/>
      <c r="C113" s="886"/>
      <c r="D113" s="886"/>
      <c r="E113" s="886"/>
      <c r="F113" s="886"/>
      <c r="G113" s="886"/>
      <c r="H113" s="886"/>
      <c r="I113" s="886"/>
      <c r="J113" s="886"/>
      <c r="K113" s="886"/>
      <c r="L113" s="886"/>
      <c r="M113" s="886"/>
      <c r="N113" s="886"/>
      <c r="O113" s="886"/>
      <c r="P113" s="886"/>
      <c r="Q113" s="886"/>
      <c r="R113" s="886"/>
      <c r="S113" s="886"/>
      <c r="T113" s="886"/>
      <c r="AW113" s="838"/>
      <c r="AX113" s="1209"/>
      <c r="AY113" s="1209" t="s">
        <v>1416</v>
      </c>
      <c r="AZ113" s="838" t="s">
        <v>697</v>
      </c>
      <c r="BA113" s="843" t="str">
        <f>'Programme Data'!M42</f>
        <v>-</v>
      </c>
      <c r="BB113" s="857" t="str">
        <f>'Programme Data'!J42</f>
        <v>-</v>
      </c>
      <c r="BC113" s="838"/>
    </row>
    <row r="114" spans="1:55" ht="20.100000000000001" customHeight="1" x14ac:dyDescent="0.25">
      <c r="A114" s="886"/>
      <c r="B114" s="886"/>
      <c r="C114" s="886"/>
      <c r="D114" s="886"/>
      <c r="E114" s="886"/>
      <c r="F114" s="886"/>
      <c r="G114" s="886"/>
      <c r="H114" s="886"/>
      <c r="I114" s="886"/>
      <c r="J114" s="886"/>
      <c r="K114" s="886"/>
      <c r="L114" s="886"/>
      <c r="M114" s="886"/>
      <c r="N114" s="886"/>
      <c r="O114" s="886"/>
      <c r="P114" s="886"/>
      <c r="Q114" s="886"/>
      <c r="R114" s="886"/>
      <c r="S114" s="886"/>
      <c r="T114" s="886"/>
      <c r="AW114" s="838"/>
      <c r="AX114" s="1209"/>
      <c r="AY114" s="1209"/>
      <c r="AZ114" s="838" t="s">
        <v>696</v>
      </c>
      <c r="BA114" s="843" t="str">
        <f>'Programme Data'!M43</f>
        <v>-</v>
      </c>
      <c r="BB114" s="857" t="str">
        <f>'Programme Data'!J43</f>
        <v>-</v>
      </c>
      <c r="BC114" s="838"/>
    </row>
    <row r="115" spans="1:55" ht="20.100000000000001" customHeight="1" x14ac:dyDescent="0.25">
      <c r="A115" s="886"/>
      <c r="B115" s="886"/>
      <c r="C115" s="886"/>
      <c r="D115" s="886"/>
      <c r="E115" s="886"/>
      <c r="F115" s="886"/>
      <c r="G115" s="886"/>
      <c r="H115" s="886"/>
      <c r="I115" s="886"/>
      <c r="J115" s="886"/>
      <c r="K115" s="886"/>
      <c r="L115" s="886"/>
      <c r="M115" s="886"/>
      <c r="N115" s="886"/>
      <c r="O115" s="886"/>
      <c r="P115" s="886"/>
      <c r="Q115" s="886"/>
      <c r="R115" s="886"/>
      <c r="S115" s="886"/>
      <c r="T115" s="886"/>
      <c r="AW115" s="838"/>
      <c r="AX115" s="1209"/>
      <c r="AY115" s="1209" t="s">
        <v>782</v>
      </c>
      <c r="AZ115" s="838" t="s">
        <v>1264</v>
      </c>
      <c r="BA115" s="843" t="str">
        <f>'Programme Data'!M44</f>
        <v>-</v>
      </c>
      <c r="BB115" s="857" t="str">
        <f>'Programme Data'!J44</f>
        <v>-</v>
      </c>
      <c r="BC115" s="838"/>
    </row>
    <row r="116" spans="1:55" ht="20.100000000000001" customHeight="1" x14ac:dyDescent="0.25">
      <c r="A116" s="886"/>
      <c r="B116" s="886"/>
      <c r="C116" s="886"/>
      <c r="D116" s="886"/>
      <c r="E116" s="886"/>
      <c r="F116" s="886"/>
      <c r="G116" s="886"/>
      <c r="H116" s="886"/>
      <c r="I116" s="886"/>
      <c r="J116" s="886"/>
      <c r="K116" s="886"/>
      <c r="L116" s="886"/>
      <c r="M116" s="886"/>
      <c r="N116" s="886"/>
      <c r="O116" s="886"/>
      <c r="P116" s="886"/>
      <c r="Q116" s="886"/>
      <c r="R116" s="886"/>
      <c r="S116" s="886"/>
      <c r="T116" s="886"/>
      <c r="AW116" s="838"/>
      <c r="AX116" s="1209"/>
      <c r="AY116" s="1209"/>
      <c r="AZ116" s="838" t="s">
        <v>697</v>
      </c>
      <c r="BA116" s="843" t="str">
        <f>'Programme Data'!M45</f>
        <v>-</v>
      </c>
      <c r="BB116" s="857" t="str">
        <f>'Programme Data'!J45</f>
        <v>-</v>
      </c>
      <c r="BC116" s="838"/>
    </row>
    <row r="117" spans="1:55" ht="20.100000000000001" customHeight="1" x14ac:dyDescent="0.25">
      <c r="A117" s="886"/>
      <c r="B117" s="886"/>
      <c r="C117" s="886"/>
      <c r="D117" s="886"/>
      <c r="E117" s="886"/>
      <c r="F117" s="886"/>
      <c r="G117" s="886"/>
      <c r="H117" s="886"/>
      <c r="I117" s="886"/>
      <c r="J117" s="886"/>
      <c r="K117" s="886"/>
      <c r="L117" s="886"/>
      <c r="M117" s="886"/>
      <c r="N117" s="886"/>
      <c r="O117" s="886"/>
      <c r="P117" s="886"/>
      <c r="Q117" s="886"/>
      <c r="R117" s="886"/>
      <c r="S117" s="886"/>
      <c r="T117" s="886"/>
      <c r="AW117" s="838"/>
      <c r="AX117" s="1209"/>
      <c r="AY117" s="1209"/>
      <c r="AZ117" s="838" t="s">
        <v>696</v>
      </c>
      <c r="BA117" s="843" t="str">
        <f>'Programme Data'!M46</f>
        <v>-</v>
      </c>
      <c r="BB117" s="857" t="str">
        <f>'Programme Data'!J46</f>
        <v>-</v>
      </c>
      <c r="BC117" s="838"/>
    </row>
    <row r="118" spans="1:55" ht="20.100000000000001" customHeight="1" x14ac:dyDescent="0.25">
      <c r="A118" s="886"/>
      <c r="B118" s="886"/>
      <c r="C118" s="886"/>
      <c r="D118" s="886"/>
      <c r="E118" s="886"/>
      <c r="F118" s="886"/>
      <c r="G118" s="886"/>
      <c r="H118" s="886"/>
      <c r="I118" s="886"/>
      <c r="J118" s="886"/>
      <c r="K118" s="886"/>
      <c r="L118" s="886"/>
      <c r="M118" s="886"/>
      <c r="N118" s="886"/>
      <c r="O118" s="886"/>
      <c r="P118" s="886"/>
      <c r="Q118" s="886"/>
      <c r="R118" s="886"/>
      <c r="S118" s="886"/>
      <c r="T118" s="886"/>
      <c r="AW118" s="838"/>
      <c r="AX118" s="1209"/>
      <c r="AY118" s="1209" t="s">
        <v>720</v>
      </c>
      <c r="AZ118" s="1244"/>
      <c r="BA118" s="843" t="str">
        <f>'Programme Data'!M47</f>
        <v>-</v>
      </c>
      <c r="BB118" s="857" t="str">
        <f>'Programme Data'!J47</f>
        <v>-</v>
      </c>
      <c r="BC118" s="838"/>
    </row>
    <row r="119" spans="1:55" ht="20.100000000000001" customHeight="1" x14ac:dyDescent="0.25">
      <c r="A119" s="886"/>
      <c r="B119" s="886"/>
      <c r="C119" s="886"/>
      <c r="D119" s="886"/>
      <c r="E119" s="886"/>
      <c r="F119" s="886"/>
      <c r="G119" s="886"/>
      <c r="H119" s="886"/>
      <c r="I119" s="886"/>
      <c r="J119" s="886"/>
      <c r="K119" s="886"/>
      <c r="L119" s="886"/>
      <c r="M119" s="886"/>
      <c r="N119" s="886"/>
      <c r="O119" s="886"/>
      <c r="P119" s="886"/>
      <c r="Q119" s="886"/>
      <c r="R119" s="886"/>
      <c r="S119" s="886"/>
      <c r="T119" s="886"/>
      <c r="AW119" s="838"/>
      <c r="AX119" s="1209"/>
      <c r="AY119" s="1209" t="s">
        <v>1288</v>
      </c>
      <c r="AZ119" s="838" t="s">
        <v>697</v>
      </c>
      <c r="BA119" s="843" t="str">
        <f>'Programme Data'!M48</f>
        <v>-</v>
      </c>
      <c r="BB119" s="857" t="str">
        <f>'Programme Data'!J48</f>
        <v>-</v>
      </c>
      <c r="BC119" s="838"/>
    </row>
    <row r="120" spans="1:55" ht="20.100000000000001" customHeight="1" x14ac:dyDescent="0.25">
      <c r="A120" s="886"/>
      <c r="B120" s="886"/>
      <c r="C120" s="886"/>
      <c r="D120" s="886"/>
      <c r="E120" s="886"/>
      <c r="F120" s="886"/>
      <c r="G120" s="886"/>
      <c r="H120" s="886"/>
      <c r="I120" s="886"/>
      <c r="J120" s="886"/>
      <c r="K120" s="886"/>
      <c r="L120" s="886"/>
      <c r="M120" s="886"/>
      <c r="N120" s="886"/>
      <c r="O120" s="886"/>
      <c r="P120" s="886"/>
      <c r="Q120" s="886"/>
      <c r="R120" s="886"/>
      <c r="S120" s="886"/>
      <c r="T120" s="886"/>
      <c r="AW120" s="838"/>
      <c r="AX120" s="1209"/>
      <c r="AY120" s="1209"/>
      <c r="AZ120" s="838" t="s">
        <v>696</v>
      </c>
      <c r="BA120" s="843" t="str">
        <f>'Programme Data'!M49</f>
        <v>-</v>
      </c>
      <c r="BB120" s="857" t="str">
        <f>'Programme Data'!J49</f>
        <v>-</v>
      </c>
      <c r="BC120" s="838"/>
    </row>
    <row r="121" spans="1:55" ht="20.100000000000001" customHeight="1" x14ac:dyDescent="0.25">
      <c r="A121" s="886"/>
      <c r="B121" s="886"/>
      <c r="C121" s="886"/>
      <c r="D121" s="886"/>
      <c r="E121" s="886"/>
      <c r="F121" s="886"/>
      <c r="G121" s="886"/>
      <c r="H121" s="886"/>
      <c r="I121" s="886"/>
      <c r="J121" s="886"/>
      <c r="K121" s="886"/>
      <c r="L121" s="886"/>
      <c r="M121" s="886"/>
      <c r="N121" s="886"/>
      <c r="O121" s="886"/>
      <c r="P121" s="886"/>
      <c r="Q121" s="886"/>
      <c r="R121" s="886"/>
      <c r="S121" s="886"/>
      <c r="T121" s="886"/>
      <c r="AW121" s="838"/>
      <c r="AX121" s="1209" t="s">
        <v>750</v>
      </c>
      <c r="AY121" s="1209" t="s">
        <v>783</v>
      </c>
      <c r="AZ121" s="1244"/>
      <c r="BA121" s="843" t="str">
        <f>'Programme Data'!M50</f>
        <v>-</v>
      </c>
      <c r="BB121" s="857" t="str">
        <f>'Programme Data'!J50</f>
        <v>-</v>
      </c>
      <c r="BC121" s="838"/>
    </row>
    <row r="122" spans="1:55" ht="20.100000000000001" customHeight="1" x14ac:dyDescent="0.25">
      <c r="A122" s="886"/>
      <c r="B122" s="886"/>
      <c r="C122" s="886"/>
      <c r="D122" s="886"/>
      <c r="E122" s="886"/>
      <c r="F122" s="886"/>
      <c r="G122" s="886"/>
      <c r="H122" s="886"/>
      <c r="I122" s="886"/>
      <c r="J122" s="886"/>
      <c r="K122" s="886"/>
      <c r="L122" s="886"/>
      <c r="M122" s="886"/>
      <c r="N122" s="886"/>
      <c r="O122" s="886"/>
      <c r="P122" s="886"/>
      <c r="Q122" s="886"/>
      <c r="R122" s="886"/>
      <c r="S122" s="886"/>
      <c r="T122" s="886"/>
      <c r="AW122" s="838"/>
      <c r="AX122" s="1209"/>
      <c r="AY122" s="1209" t="s">
        <v>776</v>
      </c>
      <c r="AZ122" s="838" t="s">
        <v>697</v>
      </c>
      <c r="BA122" s="843" t="str">
        <f>'Programme Data'!M51</f>
        <v>-</v>
      </c>
      <c r="BB122" s="857" t="str">
        <f>'Programme Data'!J51</f>
        <v>-</v>
      </c>
      <c r="BC122" s="838"/>
    </row>
    <row r="123" spans="1:55" ht="20.100000000000001" customHeight="1" x14ac:dyDescent="0.25">
      <c r="A123" s="886"/>
      <c r="B123" s="886"/>
      <c r="C123" s="886"/>
      <c r="D123" s="886"/>
      <c r="E123" s="886"/>
      <c r="F123" s="886"/>
      <c r="G123" s="886"/>
      <c r="H123" s="886"/>
      <c r="I123" s="886"/>
      <c r="J123" s="886"/>
      <c r="K123" s="886"/>
      <c r="L123" s="886"/>
      <c r="M123" s="886"/>
      <c r="N123" s="886"/>
      <c r="O123" s="886"/>
      <c r="P123" s="886"/>
      <c r="Q123" s="886"/>
      <c r="R123" s="886"/>
      <c r="S123" s="886"/>
      <c r="T123" s="886"/>
      <c r="AW123" s="838"/>
      <c r="AX123" s="1209"/>
      <c r="AY123" s="1209"/>
      <c r="AZ123" s="838" t="s">
        <v>696</v>
      </c>
      <c r="BA123" s="843" t="str">
        <f>'Programme Data'!M52</f>
        <v>-</v>
      </c>
      <c r="BB123" s="857" t="str">
        <f>'Programme Data'!J52</f>
        <v>-</v>
      </c>
      <c r="BC123" s="838"/>
    </row>
    <row r="124" spans="1:55" ht="20.100000000000001" customHeight="1" x14ac:dyDescent="0.25">
      <c r="A124" s="886"/>
      <c r="B124" s="886"/>
      <c r="C124" s="886"/>
      <c r="D124" s="886"/>
      <c r="E124" s="886"/>
      <c r="F124" s="886"/>
      <c r="G124" s="886"/>
      <c r="H124" s="886"/>
      <c r="I124" s="886"/>
      <c r="J124" s="886"/>
      <c r="K124" s="886"/>
      <c r="L124" s="886"/>
      <c r="M124" s="886"/>
      <c r="N124" s="886"/>
      <c r="O124" s="886"/>
      <c r="P124" s="886"/>
      <c r="Q124" s="886"/>
      <c r="R124" s="886"/>
      <c r="S124" s="886"/>
      <c r="T124" s="886"/>
      <c r="AW124" s="838"/>
      <c r="AX124" s="868" t="s">
        <v>751</v>
      </c>
      <c r="AY124" s="1209" t="s">
        <v>779</v>
      </c>
      <c r="AZ124" s="1244"/>
      <c r="BA124" s="843" t="str">
        <f>'Programme Data'!M53</f>
        <v>-</v>
      </c>
      <c r="BB124" s="857" t="str">
        <f>'Programme Data'!J53</f>
        <v>-</v>
      </c>
      <c r="BC124" s="838"/>
    </row>
    <row r="125" spans="1:55" ht="20.100000000000001" customHeight="1" x14ac:dyDescent="0.25">
      <c r="A125" s="886"/>
      <c r="B125" s="886"/>
      <c r="C125" s="886"/>
      <c r="D125" s="886"/>
      <c r="E125" s="886"/>
      <c r="F125" s="886"/>
      <c r="G125" s="886"/>
      <c r="H125" s="886"/>
      <c r="I125" s="886"/>
      <c r="J125" s="886"/>
      <c r="K125" s="886"/>
      <c r="L125" s="886"/>
      <c r="M125" s="886"/>
      <c r="N125" s="886"/>
      <c r="O125" s="886"/>
      <c r="P125" s="886"/>
      <c r="Q125" s="886"/>
      <c r="R125" s="886"/>
      <c r="S125" s="886"/>
      <c r="T125" s="886"/>
      <c r="AW125" s="838"/>
      <c r="AX125" s="1209" t="s">
        <v>700</v>
      </c>
      <c r="AY125" s="1209" t="s">
        <v>1417</v>
      </c>
      <c r="AZ125" s="838" t="s">
        <v>697</v>
      </c>
      <c r="BA125" s="843" t="str">
        <f>'Programme Data'!M54</f>
        <v>-</v>
      </c>
      <c r="BB125" s="857" t="str">
        <f>'Programme Data'!J54</f>
        <v>-</v>
      </c>
      <c r="BC125" s="838"/>
    </row>
    <row r="126" spans="1:55" ht="20.100000000000001" customHeight="1" x14ac:dyDescent="0.25">
      <c r="A126" s="886"/>
      <c r="B126" s="886"/>
      <c r="C126" s="886"/>
      <c r="D126" s="886"/>
      <c r="E126" s="886"/>
      <c r="F126" s="886"/>
      <c r="G126" s="886"/>
      <c r="H126" s="886"/>
      <c r="I126" s="886"/>
      <c r="J126" s="886"/>
      <c r="K126" s="886"/>
      <c r="L126" s="886"/>
      <c r="M126" s="886"/>
      <c r="N126" s="886"/>
      <c r="O126" s="886"/>
      <c r="P126" s="886"/>
      <c r="Q126" s="886"/>
      <c r="R126" s="886"/>
      <c r="S126" s="886"/>
      <c r="T126" s="886"/>
      <c r="AW126" s="838"/>
      <c r="AX126" s="1209"/>
      <c r="AY126" s="1209"/>
      <c r="AZ126" s="838" t="s">
        <v>696</v>
      </c>
      <c r="BA126" s="843" t="str">
        <f>'Programme Data'!M55</f>
        <v>-</v>
      </c>
      <c r="BB126" s="857" t="str">
        <f>'Programme Data'!J55</f>
        <v>-</v>
      </c>
      <c r="BC126" s="838"/>
    </row>
    <row r="127" spans="1:55" ht="20.100000000000001" customHeight="1" x14ac:dyDescent="0.25">
      <c r="A127" s="886"/>
      <c r="B127" s="886"/>
      <c r="C127" s="886"/>
      <c r="D127" s="886"/>
      <c r="E127" s="886"/>
      <c r="F127" s="886"/>
      <c r="G127" s="886"/>
      <c r="H127" s="886"/>
      <c r="I127" s="886"/>
      <c r="J127" s="886"/>
      <c r="K127" s="886"/>
      <c r="L127" s="886"/>
      <c r="M127" s="886"/>
      <c r="N127" s="886"/>
      <c r="O127" s="886"/>
      <c r="P127" s="886"/>
      <c r="Q127" s="886"/>
      <c r="R127" s="886"/>
      <c r="S127" s="886"/>
      <c r="T127" s="886"/>
      <c r="AW127" s="838"/>
      <c r="AX127" s="1209"/>
      <c r="AY127" s="1209" t="s">
        <v>1291</v>
      </c>
      <c r="AZ127" s="1244"/>
      <c r="BA127" s="843" t="str">
        <f>'Programme Data'!M56</f>
        <v>-</v>
      </c>
      <c r="BB127" s="857" t="str">
        <f>'Programme Data'!J56</f>
        <v>-</v>
      </c>
      <c r="BC127" s="838"/>
    </row>
    <row r="128" spans="1:55" ht="20.100000000000001" customHeight="1" x14ac:dyDescent="0.25">
      <c r="AW128" s="838"/>
      <c r="AX128" s="838"/>
      <c r="AY128" s="838"/>
      <c r="AZ128" s="838"/>
      <c r="BA128" s="838"/>
      <c r="BB128" s="838"/>
      <c r="BC128" s="838"/>
    </row>
  </sheetData>
  <sortState ref="BA43:BD46">
    <sortCondition ref="BA43:BA46"/>
  </sortState>
  <mergeCells count="54">
    <mergeCell ref="AY127:AZ127"/>
    <mergeCell ref="AY124:AZ124"/>
    <mergeCell ref="AX108:AX120"/>
    <mergeCell ref="AX125:AX127"/>
    <mergeCell ref="AY115:AY117"/>
    <mergeCell ref="AY119:AY120"/>
    <mergeCell ref="AY113:AY114"/>
    <mergeCell ref="AY108:AY109"/>
    <mergeCell ref="AY110:AZ110"/>
    <mergeCell ref="AY111:AZ111"/>
    <mergeCell ref="AY112:AZ112"/>
    <mergeCell ref="AY118:AZ118"/>
    <mergeCell ref="AY121:AZ121"/>
    <mergeCell ref="AX121:AX123"/>
    <mergeCell ref="AY122:AY123"/>
    <mergeCell ref="AY125:AY126"/>
    <mergeCell ref="B21:F21"/>
    <mergeCell ref="G21:H21"/>
    <mergeCell ref="B16:F16"/>
    <mergeCell ref="B17:F17"/>
    <mergeCell ref="B18:F18"/>
    <mergeCell ref="B19:F19"/>
    <mergeCell ref="B20:F20"/>
    <mergeCell ref="G16:H16"/>
    <mergeCell ref="G17:H17"/>
    <mergeCell ref="G18:H18"/>
    <mergeCell ref="G19:H19"/>
    <mergeCell ref="G20:H20"/>
    <mergeCell ref="G11:H11"/>
    <mergeCell ref="G12:H12"/>
    <mergeCell ref="G13:H13"/>
    <mergeCell ref="G14:H14"/>
    <mergeCell ref="G15:H15"/>
    <mergeCell ref="B11:F11"/>
    <mergeCell ref="B12:F12"/>
    <mergeCell ref="B13:F13"/>
    <mergeCell ref="B14:F14"/>
    <mergeCell ref="B15:F15"/>
    <mergeCell ref="A1:T6"/>
    <mergeCell ref="AY84:AZ84"/>
    <mergeCell ref="AY97:AY100"/>
    <mergeCell ref="AX79:AX87"/>
    <mergeCell ref="AX88:AX96"/>
    <mergeCell ref="AX97:AX103"/>
    <mergeCell ref="AY79:AY80"/>
    <mergeCell ref="AY81:AY83"/>
    <mergeCell ref="AY85:AY87"/>
    <mergeCell ref="AY88:AY89"/>
    <mergeCell ref="AY93:AY94"/>
    <mergeCell ref="AY95:AY96"/>
    <mergeCell ref="AY101:AY102"/>
    <mergeCell ref="AY90:AZ90"/>
    <mergeCell ref="AY91:AZ91"/>
    <mergeCell ref="AY92:AZ92"/>
  </mergeCells>
  <pageMargins left="0.25" right="0.25" top="0.75" bottom="0.75" header="0.3" footer="0.3"/>
  <pageSetup scale="46" fitToHeight="0"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C00000"/>
    <pageSetUpPr fitToPage="1"/>
  </sheetPr>
  <dimension ref="A7:N79"/>
  <sheetViews>
    <sheetView showGridLines="0" showRowColHeaders="0" zoomScale="85" zoomScaleNormal="85" workbookViewId="0">
      <selection activeCell="D18" sqref="D18:E18"/>
    </sheetView>
  </sheetViews>
  <sheetFormatPr defaultRowHeight="15.75" x14ac:dyDescent="0.25"/>
  <cols>
    <col min="1" max="1" width="7.75" customWidth="1"/>
    <col min="2" max="2" width="31.625" customWidth="1"/>
  </cols>
  <sheetData>
    <row r="7" spans="2:11" ht="18" x14ac:dyDescent="0.25">
      <c r="B7" s="366" t="str">
        <f>"Basic Characteristics: "&amp;'Home Page'!R6</f>
        <v>Basic Characteristics: Bangladesh</v>
      </c>
      <c r="C7" s="367" t="s">
        <v>636</v>
      </c>
    </row>
    <row r="8" spans="2:11" ht="25.5" x14ac:dyDescent="0.25">
      <c r="B8" s="368" t="str">
        <f>'Demo&amp;Epid2'!C5</f>
        <v>Estimated population of adolescents (aged 10-19), 2013</v>
      </c>
      <c r="C8" s="369">
        <f>' Cal Phase 1'!C6</f>
        <v>460000</v>
      </c>
    </row>
    <row r="9" spans="2:11" x14ac:dyDescent="0.25">
      <c r="B9" s="370" t="str">
        <f>'Demo&amp;Epid2'!C6</f>
        <v>Estimated population ( all ages), 2013</v>
      </c>
      <c r="C9" s="371" t="str">
        <f>' Cal Phase 1'!C7</f>
        <v>-</v>
      </c>
      <c r="E9" t="s">
        <v>696</v>
      </c>
      <c r="J9" s="42">
        <v>4</v>
      </c>
    </row>
    <row r="10" spans="2:11" ht="25.5" x14ac:dyDescent="0.25">
      <c r="B10" s="372" t="str">
        <f>'Demo&amp;Epid2'!C7</f>
        <v>Per cent of population that is adolescents (aged 10-19), 2013</v>
      </c>
      <c r="C10" s="373" t="str">
        <f>' Cal Phase 1'!C8</f>
        <v>-</v>
      </c>
      <c r="E10" t="s">
        <v>697</v>
      </c>
      <c r="J10" t="s">
        <v>628</v>
      </c>
    </row>
    <row r="11" spans="2:11" x14ac:dyDescent="0.25">
      <c r="B11" s="370" t="str">
        <f>'Demo&amp;Epid2'!C10</f>
        <v>Estimated population of adolescent boys, 2013</v>
      </c>
      <c r="C11" s="373" t="str">
        <f>Table5[[#This Row],[Value]]</f>
        <v>-</v>
      </c>
      <c r="J11" t="str">
        <f ca="1">OFFSET(' Cal Phase 1'!B26,'Overview Dashboard2'!$J$9,,,)</f>
        <v>Percentage of young men (aged 20-24) reporting sexual debut by age 18, FALSE</v>
      </c>
      <c r="K11" t="str">
        <f ca="1">OFFSET(' Cal Phase 1'!C26,'Overview Dashboard2'!$J$9,,,)</f>
        <v>-</v>
      </c>
    </row>
    <row r="12" spans="2:11" x14ac:dyDescent="0.25">
      <c r="B12" s="370" t="str">
        <f>'Demo&amp;Epid2'!C11</f>
        <v>Estimated population of adolescent girls, 2013</v>
      </c>
      <c r="C12" s="371" t="str">
        <f>Table5[[#This Row],[Value]]</f>
        <v>-</v>
      </c>
    </row>
    <row r="13" spans="2:11" ht="25.5" x14ac:dyDescent="0.25">
      <c r="B13" s="374" t="str">
        <f>'Demo&amp;Epid2'!C15</f>
        <v>Estimated number of adolescents (aged 10-19) living with HIV, 2013</v>
      </c>
      <c r="C13" s="371" t="str">
        <f>' Cal Phase 1'!C16</f>
        <v>-</v>
      </c>
    </row>
    <row r="14" spans="2:11" ht="25.5" x14ac:dyDescent="0.25">
      <c r="B14" s="370" t="str">
        <f>'Demo&amp;Epid2'!C18</f>
        <v>Estimated number of adolescents (aged 15-19) newly infected with HIV, 2013</v>
      </c>
      <c r="C14" s="371" t="str">
        <f>' Cal Phase 1'!C19</f>
        <v>-</v>
      </c>
    </row>
    <row r="15" spans="2:11" ht="25.5" x14ac:dyDescent="0.25">
      <c r="B15" s="370" t="str">
        <f>'Demo&amp;Epid2'!C22</f>
        <v>Estimated number of AIDS-related deaths among adolescents (aged 10-19), 2013</v>
      </c>
      <c r="C15" s="371" t="str">
        <f>' Cal Phase 1'!C23</f>
        <v>-</v>
      </c>
    </row>
    <row r="16" spans="2:11" x14ac:dyDescent="0.25">
      <c r="B16" s="375" t="s">
        <v>197</v>
      </c>
      <c r="C16" s="376" t="str">
        <f>' Cal Phase 1'!C13</f>
        <v>-</v>
      </c>
    </row>
    <row r="17" spans="12:14" x14ac:dyDescent="0.25">
      <c r="L17" s="284"/>
      <c r="M17" s="284"/>
      <c r="N17" s="284"/>
    </row>
    <row r="18" spans="12:14" x14ac:dyDescent="0.25">
      <c r="L18" s="284"/>
      <c r="M18" s="284"/>
      <c r="N18" s="284"/>
    </row>
    <row r="19" spans="12:14" x14ac:dyDescent="0.25">
      <c r="L19" s="284"/>
      <c r="M19" s="284"/>
      <c r="N19" s="284"/>
    </row>
    <row r="20" spans="12:14" x14ac:dyDescent="0.25">
      <c r="L20" s="284"/>
      <c r="M20" s="284"/>
      <c r="N20" s="284"/>
    </row>
    <row r="21" spans="12:14" x14ac:dyDescent="0.25">
      <c r="L21" s="284"/>
      <c r="M21" s="284"/>
      <c r="N21" s="284"/>
    </row>
    <row r="22" spans="12:14" x14ac:dyDescent="0.25">
      <c r="L22" s="284"/>
      <c r="M22" s="284"/>
      <c r="N22" s="284"/>
    </row>
    <row r="23" spans="12:14" x14ac:dyDescent="0.25">
      <c r="L23" s="284"/>
      <c r="M23" s="284"/>
      <c r="N23" s="284"/>
    </row>
    <row r="24" spans="12:14" x14ac:dyDescent="0.25">
      <c r="L24" s="284"/>
      <c r="M24" s="284"/>
      <c r="N24" s="284"/>
    </row>
    <row r="25" spans="12:14" x14ac:dyDescent="0.25">
      <c r="L25" s="284"/>
      <c r="M25" s="284"/>
      <c r="N25" s="284"/>
    </row>
    <row r="26" spans="12:14" x14ac:dyDescent="0.25">
      <c r="L26" s="284"/>
      <c r="M26" s="284"/>
      <c r="N26" s="284"/>
    </row>
    <row r="27" spans="12:14" x14ac:dyDescent="0.25">
      <c r="L27" s="284"/>
      <c r="M27" s="284"/>
      <c r="N27" s="284"/>
    </row>
    <row r="28" spans="12:14" x14ac:dyDescent="0.25">
      <c r="L28" s="284"/>
      <c r="M28" s="284"/>
      <c r="N28" s="284"/>
    </row>
    <row r="29" spans="12:14" x14ac:dyDescent="0.25">
      <c r="L29" s="284"/>
      <c r="M29" s="284"/>
      <c r="N29" s="284"/>
    </row>
    <row r="30" spans="12:14" x14ac:dyDescent="0.25">
      <c r="L30" s="284"/>
      <c r="M30" s="284"/>
      <c r="N30" s="284"/>
    </row>
    <row r="31" spans="12:14" x14ac:dyDescent="0.25">
      <c r="L31" s="284"/>
      <c r="M31" s="284"/>
      <c r="N31" s="284"/>
    </row>
    <row r="32" spans="12:14" x14ac:dyDescent="0.25">
      <c r="L32" s="284"/>
      <c r="M32" s="284"/>
      <c r="N32" s="284"/>
    </row>
    <row r="33" spans="11:14" x14ac:dyDescent="0.25">
      <c r="L33" s="284"/>
      <c r="M33" s="284"/>
      <c r="N33" s="284"/>
    </row>
    <row r="34" spans="11:14" x14ac:dyDescent="0.25">
      <c r="L34" s="284"/>
      <c r="M34" s="284"/>
      <c r="N34" s="284"/>
    </row>
    <row r="35" spans="11:14" x14ac:dyDescent="0.25">
      <c r="L35" s="284"/>
      <c r="M35" s="284"/>
      <c r="N35" s="284"/>
    </row>
    <row r="36" spans="11:14" x14ac:dyDescent="0.25">
      <c r="L36" s="284"/>
      <c r="M36" s="284"/>
      <c r="N36" s="284"/>
    </row>
    <row r="37" spans="11:14" x14ac:dyDescent="0.25">
      <c r="L37" s="284"/>
      <c r="M37" s="284"/>
      <c r="N37" s="284"/>
    </row>
    <row r="38" spans="11:14" x14ac:dyDescent="0.25">
      <c r="L38" s="284"/>
      <c r="M38" s="284"/>
      <c r="N38" s="284"/>
    </row>
    <row r="39" spans="11:14" x14ac:dyDescent="0.25">
      <c r="L39" s="284"/>
      <c r="M39" s="284"/>
      <c r="N39" s="284"/>
    </row>
    <row r="40" spans="11:14" x14ac:dyDescent="0.25">
      <c r="K40" s="113"/>
      <c r="L40" s="284"/>
      <c r="M40" s="284"/>
      <c r="N40" s="284"/>
    </row>
    <row r="41" spans="11:14" x14ac:dyDescent="0.25">
      <c r="L41" s="284"/>
      <c r="M41" s="284"/>
      <c r="N41" s="284"/>
    </row>
    <row r="42" spans="11:14" x14ac:dyDescent="0.25">
      <c r="L42" s="284"/>
      <c r="M42" s="284"/>
      <c r="N42" s="284"/>
    </row>
    <row r="43" spans="11:14" x14ac:dyDescent="0.25">
      <c r="L43" s="284"/>
      <c r="M43" s="284"/>
      <c r="N43" s="284"/>
    </row>
    <row r="44" spans="11:14" x14ac:dyDescent="0.25">
      <c r="L44" s="284"/>
      <c r="M44" s="284"/>
      <c r="N44" s="284"/>
    </row>
    <row r="45" spans="11:14" x14ac:dyDescent="0.25">
      <c r="L45" s="284"/>
      <c r="M45" s="284"/>
      <c r="N45" s="284"/>
    </row>
    <row r="51" spans="3:9" ht="21.75" customHeight="1" x14ac:dyDescent="0.25">
      <c r="H51" s="103">
        <v>11</v>
      </c>
      <c r="I51" s="32"/>
    </row>
    <row r="52" spans="3:9" x14ac:dyDescent="0.25">
      <c r="H52" s="32"/>
      <c r="I52" s="32"/>
    </row>
    <row r="53" spans="3:9" x14ac:dyDescent="0.25">
      <c r="H53" s="32"/>
      <c r="I53" s="32"/>
    </row>
    <row r="54" spans="3:9" x14ac:dyDescent="0.25">
      <c r="H54" s="32"/>
      <c r="I54" s="32"/>
    </row>
    <row r="55" spans="3:9" x14ac:dyDescent="0.25">
      <c r="H55" s="32"/>
      <c r="I55" s="32"/>
    </row>
    <row r="56" spans="3:9" x14ac:dyDescent="0.25">
      <c r="H56" s="32"/>
      <c r="I56" s="32"/>
    </row>
    <row r="57" spans="3:9" x14ac:dyDescent="0.25">
      <c r="H57" s="32"/>
      <c r="I57" s="32"/>
    </row>
    <row r="58" spans="3:9" ht="89.25" x14ac:dyDescent="0.25">
      <c r="H58" s="32" t="str">
        <f ca="1">OFFSET(' Cal Phase 1'!F25,'Overview Dashboard2'!$H$51,,,)</f>
        <v>Protective Laws</v>
      </c>
      <c r="I58" s="32" t="str">
        <f ca="1">OFFSET(' Cal Phase 1'!G25,'Overview Dashboard2'!$H$51,,,)</f>
        <v>Availabiliy of legal / policy statement reducing age of consent below 18 years? (Y/N)</v>
      </c>
    </row>
    <row r="62" spans="3:9" s="104" customFormat="1" x14ac:dyDescent="0.25">
      <c r="D62" s="105"/>
      <c r="E62" s="105"/>
      <c r="F62" s="105"/>
      <c r="G62" s="105"/>
      <c r="H62" s="105"/>
      <c r="I62" s="105"/>
    </row>
    <row r="63" spans="3:9" x14ac:dyDescent="0.25">
      <c r="C63" s="105"/>
      <c r="D63" s="105"/>
    </row>
    <row r="64" spans="3:9" x14ac:dyDescent="0.25">
      <c r="C64" s="105"/>
      <c r="D64" s="105"/>
    </row>
    <row r="65" spans="1:13" x14ac:dyDescent="0.25">
      <c r="C65" s="105"/>
      <c r="D65" s="105"/>
    </row>
    <row r="66" spans="1:13" x14ac:dyDescent="0.25">
      <c r="C66" s="105"/>
      <c r="D66" s="105"/>
    </row>
    <row r="68" spans="1:13" ht="26.25" customHeight="1" x14ac:dyDescent="0.25"/>
    <row r="69" spans="1:13" x14ac:dyDescent="0.25">
      <c r="G69" s="106">
        <v>4</v>
      </c>
      <c r="H69" s="107"/>
    </row>
    <row r="70" spans="1:13" x14ac:dyDescent="0.25">
      <c r="G70" s="107"/>
      <c r="H70" s="107"/>
    </row>
    <row r="71" spans="1:13" x14ac:dyDescent="0.25">
      <c r="A71" s="382"/>
      <c r="B71" s="382"/>
      <c r="C71" s="382"/>
      <c r="D71" s="382"/>
      <c r="E71" s="382"/>
      <c r="F71" s="382"/>
      <c r="G71" s="383" t="str">
        <f ca="1">OFFSET(' Cal Phase 1'!F6,'Overview Dashboard2'!$G$69,,,)</f>
        <v>HPV</v>
      </c>
      <c r="H71" s="383" t="str">
        <f ca="1">OFFSET(' Cal Phase 1'!G6,'Overview Dashboard2'!$G$69,,,)</f>
        <v>Number of adolescent gilrs reached through HPV vaccination programme</v>
      </c>
      <c r="I71" s="382"/>
      <c r="J71" s="382"/>
      <c r="K71" s="382"/>
      <c r="L71" s="382"/>
      <c r="M71" s="382"/>
    </row>
    <row r="75" spans="1:13" ht="32.25" customHeight="1" x14ac:dyDescent="0.25"/>
    <row r="79" spans="1:13" ht="17.25" customHeight="1" x14ac:dyDescent="0.25"/>
  </sheetData>
  <pageMargins left="0.25" right="0.25" top="0.75" bottom="0.75" header="0.3" footer="0.3"/>
  <pageSetup paperSize="5"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Scroll Bar 8">
              <controlPr defaultSize="0" autoPict="0">
                <anchor moveWithCells="1">
                  <from>
                    <xdr:col>9</xdr:col>
                    <xdr:colOff>447675</xdr:colOff>
                    <xdr:row>14</xdr:row>
                    <xdr:rowOff>276225</xdr:rowOff>
                  </from>
                  <to>
                    <xdr:col>11</xdr:col>
                    <xdr:colOff>666750</xdr:colOff>
                    <xdr:row>15</xdr:row>
                    <xdr:rowOff>133350</xdr:rowOff>
                  </to>
                </anchor>
              </controlPr>
            </control>
          </mc:Choice>
        </mc:AlternateContent>
        <mc:AlternateContent xmlns:mc="http://schemas.openxmlformats.org/markup-compatibility/2006">
          <mc:Choice Requires="x14">
            <control shapeId="11282" r:id="rId5" name="List Box 18">
              <controlPr defaultSize="0" autoLine="0" autoPict="0">
                <anchor moveWithCells="1">
                  <from>
                    <xdr:col>0</xdr:col>
                    <xdr:colOff>466725</xdr:colOff>
                    <xdr:row>57</xdr:row>
                    <xdr:rowOff>57150</xdr:rowOff>
                  </from>
                  <to>
                    <xdr:col>1</xdr:col>
                    <xdr:colOff>1581150</xdr:colOff>
                    <xdr:row>62</xdr:row>
                    <xdr:rowOff>66675</xdr:rowOff>
                  </to>
                </anchor>
              </controlPr>
            </control>
          </mc:Choice>
        </mc:AlternateContent>
        <mc:AlternateContent xmlns:mc="http://schemas.openxmlformats.org/markup-compatibility/2006">
          <mc:Choice Requires="x14">
            <control shapeId="11283" r:id="rId6" name="List Box 19">
              <controlPr defaultSize="0" autoLine="0" autoPict="0">
                <anchor moveWithCells="1">
                  <from>
                    <xdr:col>0</xdr:col>
                    <xdr:colOff>466725</xdr:colOff>
                    <xdr:row>74</xdr:row>
                    <xdr:rowOff>142875</xdr:rowOff>
                  </from>
                  <to>
                    <xdr:col>1</xdr:col>
                    <xdr:colOff>1419225</xdr:colOff>
                    <xdr:row>78</xdr:row>
                    <xdr:rowOff>47625</xdr:rowOff>
                  </to>
                </anchor>
              </controlPr>
            </control>
          </mc:Choice>
        </mc:AlternateContent>
      </controls>
    </mc:Choice>
  </mc:AlternateContent>
  <extLst>
    <ext xmlns:x15="http://schemas.microsoft.com/office/spreadsheetml/2010/11/main" uri="{3A4CF648-6AED-40f4-86FF-DC5316D8AED3}">
      <x14:slicerList xmlns:x14="http://schemas.microsoft.com/office/spreadsheetml/2009/9/main">
        <x14:slicer r:id="rId7"/>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theme="1"/>
  </sheetPr>
  <dimension ref="B2:L41"/>
  <sheetViews>
    <sheetView showGridLines="0" zoomScale="80" zoomScaleNormal="80" workbookViewId="0">
      <selection activeCell="D18" sqref="D18:E18"/>
    </sheetView>
  </sheetViews>
  <sheetFormatPr defaultColWidth="32.875" defaultRowHeight="12.75" x14ac:dyDescent="0.25"/>
  <cols>
    <col min="1" max="1" width="2.5" style="35" customWidth="1"/>
    <col min="2" max="2" width="62.75" style="35" customWidth="1"/>
    <col min="3" max="3" width="10" style="35" customWidth="1"/>
    <col min="4" max="4" width="2.375" style="36" customWidth="1"/>
    <col min="5" max="5" width="26.875" style="35" customWidth="1"/>
    <col min="6" max="6" width="19.125" style="35" customWidth="1"/>
    <col min="7" max="7" width="46" style="35" customWidth="1"/>
    <col min="8" max="8" width="27" style="35" customWidth="1"/>
    <col min="9" max="9" width="27" style="35" bestFit="1" customWidth="1"/>
    <col min="10" max="10" width="18.625" style="35" customWidth="1"/>
    <col min="11" max="11" width="7.125" style="35" customWidth="1"/>
    <col min="12" max="12" width="12.25" style="35" customWidth="1"/>
    <col min="13" max="16384" width="32.875" style="35"/>
  </cols>
  <sheetData>
    <row r="2" spans="2:12" x14ac:dyDescent="0.25">
      <c r="E2" s="365"/>
    </row>
    <row r="4" spans="2:12" ht="15.75" x14ac:dyDescent="0.25">
      <c r="B4" s="41" t="s">
        <v>789</v>
      </c>
      <c r="C4" s="41"/>
    </row>
    <row r="5" spans="2:12" ht="16.5" x14ac:dyDescent="0.25">
      <c r="B5" s="323" t="s">
        <v>183</v>
      </c>
      <c r="C5" s="324" t="s">
        <v>636</v>
      </c>
      <c r="E5" s="1638" t="s">
        <v>728</v>
      </c>
      <c r="F5" s="1638"/>
      <c r="G5" s="1638"/>
      <c r="H5" s="1638"/>
      <c r="I5" s="1638"/>
      <c r="J5" s="1638"/>
    </row>
    <row r="6" spans="2:12" ht="24" customHeight="1" x14ac:dyDescent="0.25">
      <c r="B6" s="325" t="s">
        <v>191</v>
      </c>
      <c r="C6" s="326">
        <f>IF(ISBLANK('Demo&amp;Epid2'!E5),('Demo&amp;Epid2'!D5),('Demo&amp;Epid2'!E5))</f>
        <v>460000</v>
      </c>
      <c r="D6" s="41"/>
      <c r="E6" s="110" t="s">
        <v>755</v>
      </c>
      <c r="F6" s="110" t="s">
        <v>754</v>
      </c>
      <c r="G6" s="111" t="s">
        <v>183</v>
      </c>
      <c r="H6" s="111" t="s">
        <v>725</v>
      </c>
      <c r="I6" s="111" t="s">
        <v>636</v>
      </c>
      <c r="J6" s="112" t="s">
        <v>746</v>
      </c>
    </row>
    <row r="7" spans="2:12" ht="15.75" customHeight="1" x14ac:dyDescent="0.25">
      <c r="B7" s="325" t="s">
        <v>193</v>
      </c>
      <c r="C7" s="326" t="str">
        <f>IF(ISBLANK('Demo&amp;Epid2'!E6),('Demo&amp;Epid2'!D6),('Demo&amp;Epid2'!E6))</f>
        <v>-</v>
      </c>
      <c r="D7" s="38"/>
      <c r="E7" s="83" t="s">
        <v>749</v>
      </c>
      <c r="F7" s="83" t="str">
        <f>Interventions_old!C25</f>
        <v>IFA</v>
      </c>
      <c r="G7" s="82" t="s">
        <v>703</v>
      </c>
      <c r="H7" s="378">
        <f>IF(ISBLANK(Interventions_old!G25),"-",(Interventions_old!G25))</f>
        <v>0.54</v>
      </c>
      <c r="I7" s="378">
        <f>IF(Interventions_old!I25=0,Interventions_old!H25,Interventions_old!I25)</f>
        <v>0.1</v>
      </c>
      <c r="J7" s="379">
        <f>IF(ISNUMBER(Table1[[#This Row],[National Target]]-Table1[[#This Row],[Value]]),(Table1[[#This Row],[National Target]]-Table1[[#This Row],[Value]]),"-")</f>
        <v>0.44000000000000006</v>
      </c>
      <c r="L7" s="384">
        <f>Table1[[#This Row],[Gap]]</f>
        <v>0.44000000000000006</v>
      </c>
    </row>
    <row r="8" spans="2:12" ht="38.25" customHeight="1" x14ac:dyDescent="0.25">
      <c r="B8" s="325" t="s">
        <v>194</v>
      </c>
      <c r="C8" s="331" t="str">
        <f>IF(ISBLANK('Demo&amp;Epid2'!E7),('Demo&amp;Epid2'!D7),('Demo&amp;Epid2'!E7))</f>
        <v>-</v>
      </c>
      <c r="E8" s="83" t="s">
        <v>749</v>
      </c>
      <c r="F8" s="377" t="str">
        <f>Interventions_old!C26</f>
        <v>Maternal Health</v>
      </c>
      <c r="G8" s="82" t="s">
        <v>712</v>
      </c>
      <c r="H8" s="380">
        <f>IF(ISBLANK(Interventions_old!G26),"-",(Interventions_old!G26))</f>
        <v>0.32</v>
      </c>
      <c r="I8" s="380">
        <f>IF(Interventions_old!I26=0,Interventions_old!H26,Interventions_old!I26)</f>
        <v>0.2</v>
      </c>
      <c r="J8" s="381">
        <f>IF(ISNUMBER(Table1[[#This Row],[National Target]]-Table1[[#This Row],[Value]]),(Table1[[#This Row],[National Target]]-Table1[[#This Row],[Value]]),"-")</f>
        <v>0.12</v>
      </c>
      <c r="L8" s="384">
        <f>Table1[[#This Row],[Gap]]</f>
        <v>0.12</v>
      </c>
    </row>
    <row r="9" spans="2:12" ht="34.5" customHeight="1" x14ac:dyDescent="0.25">
      <c r="B9" s="325" t="s">
        <v>194</v>
      </c>
      <c r="C9" s="331" t="str">
        <f>IF(ISBLANK('Demo&amp;Epid2'!E8),('Demo&amp;Epid2'!D8),('Demo&amp;Epid2'!E8))</f>
        <v>-</v>
      </c>
      <c r="E9" s="83" t="s">
        <v>749</v>
      </c>
      <c r="F9" s="377" t="str">
        <f>Interventions_old!C27</f>
        <v>Mental Health</v>
      </c>
      <c r="G9" s="82" t="s">
        <v>704</v>
      </c>
      <c r="H9" s="380">
        <f>IF(ISBLANK(Interventions_old!G27),"-",(Interventions_old!G27))</f>
        <v>0.7</v>
      </c>
      <c r="I9" s="380">
        <f>IF(Interventions_old!I27=0,Interventions_old!H27,Interventions_old!I27)</f>
        <v>0.02</v>
      </c>
      <c r="J9" s="381">
        <f>IF(ISNUMBER(Table1[[#This Row],[National Target]]-Table1[[#This Row],[Value]]),(Table1[[#This Row],[National Target]]-Table1[[#This Row],[Value]]),"-")</f>
        <v>0.67999999999999994</v>
      </c>
      <c r="L9" s="384">
        <f>Table1[[#This Row],[Gap]]</f>
        <v>0.67999999999999994</v>
      </c>
    </row>
    <row r="10" spans="2:12" ht="35.25" customHeight="1" x14ac:dyDescent="0.25">
      <c r="B10" s="325" t="s">
        <v>1132</v>
      </c>
      <c r="C10" s="326" t="str">
        <f>IF(ISBLANK('Demo&amp;Epid2'!E9),('Demo&amp;Epid2'!D9),('Demo&amp;Epid2'!E9))</f>
        <v>-</v>
      </c>
      <c r="D10" s="39"/>
      <c r="E10" s="83" t="s">
        <v>749</v>
      </c>
      <c r="F10" s="377" t="str">
        <f>Interventions_old!C28</f>
        <v>HPV</v>
      </c>
      <c r="G10" s="82" t="s">
        <v>705</v>
      </c>
      <c r="H10" s="380" t="str">
        <f>IF(ISBLANK(Interventions_old!G28),"-",(Interventions_old!G28))</f>
        <v>-</v>
      </c>
      <c r="I10" s="380">
        <f>IF(Interventions_old!I28=0,Interventions_old!H28,Interventions_old!I28)</f>
        <v>0.26</v>
      </c>
      <c r="J10" s="381" t="str">
        <f>IF(ISNUMBER(Table1[[#This Row],[National Target]]-Table1[[#This Row],[Value]]),(Table1[[#This Row],[National Target]]-Table1[[#This Row],[Value]]),"-")</f>
        <v>-</v>
      </c>
      <c r="L10" s="384" t="str">
        <f>Table1[[#This Row],[Gap]]</f>
        <v>-</v>
      </c>
    </row>
    <row r="11" spans="2:12" ht="18" customHeight="1" x14ac:dyDescent="0.25">
      <c r="B11" s="325" t="s">
        <v>1133</v>
      </c>
      <c r="C11" s="326" t="str">
        <f>IF(ISBLANK('Demo&amp;Epid2'!E10),('Demo&amp;Epid2'!D10),('Demo&amp;Epid2'!E10))</f>
        <v>-</v>
      </c>
      <c r="E11" s="83" t="s">
        <v>750</v>
      </c>
      <c r="F11" s="377" t="str">
        <f>Interventions_old!C29</f>
        <v>Child Marriage</v>
      </c>
      <c r="G11" s="82" t="s">
        <v>742</v>
      </c>
      <c r="H11" s="380" t="str">
        <f>IF(ISBLANK(Interventions_old!G29),"-",(Interventions_old!G29))</f>
        <v>-</v>
      </c>
      <c r="I11" s="380">
        <f>IF(Interventions_old!I29=0,Interventions_old!H29,Interventions_old!I29)</f>
        <v>0.03</v>
      </c>
      <c r="J11" s="381" t="str">
        <f>IF(ISNUMBER(Table1[[#This Row],[National Target]]-Table1[[#This Row],[Value]]),(Table1[[#This Row],[National Target]]-Table1[[#This Row],[Value]]),"-")</f>
        <v>-</v>
      </c>
      <c r="L11" s="384" t="str">
        <f>Table1[[#This Row],[Gap]]</f>
        <v>-</v>
      </c>
    </row>
    <row r="12" spans="2:12" ht="20.25" customHeight="1" x14ac:dyDescent="0.25">
      <c r="B12" s="325" t="s">
        <v>1134</v>
      </c>
      <c r="C12" s="326" t="str">
        <f>IF(ISBLANK('Demo&amp;Epid2'!E11),('Demo&amp;Epid2'!D11),('Demo&amp;Epid2'!E11))</f>
        <v>-</v>
      </c>
      <c r="E12" s="83" t="s">
        <v>750</v>
      </c>
      <c r="F12" s="377" t="str">
        <f>Interventions_old!C30</f>
        <v>Sexual Violence</v>
      </c>
      <c r="G12" s="82" t="s">
        <v>623</v>
      </c>
      <c r="H12" s="380" t="str">
        <f>IF(ISBLANK(Interventions_old!G30),"-",(Interventions_old!G30))</f>
        <v>-</v>
      </c>
      <c r="I12" s="380">
        <f>IF(Interventions_old!I30=0,Interventions_old!H30,Interventions_old!I30)</f>
        <v>0.04</v>
      </c>
      <c r="J12" s="381" t="str">
        <f>IF(ISNUMBER(Table1[[#This Row],[National Target]]-Table1[[#This Row],[Value]]),(Table1[[#This Row],[National Target]]-Table1[[#This Row],[Value]]),"-")</f>
        <v>-</v>
      </c>
      <c r="L12" s="384" t="str">
        <f>Table1[[#This Row],[Gap]]</f>
        <v>-</v>
      </c>
    </row>
    <row r="13" spans="2:12" ht="17.25" customHeight="1" x14ac:dyDescent="0.25">
      <c r="B13" s="325" t="str">
        <f>"Adolescent pregnancy rate, per 1,000 women, "&amp;'Master Dataset2'!E12</f>
        <v>Adolescent pregnancy rate, per 1,000 women, FALSE</v>
      </c>
      <c r="C13" s="326" t="str">
        <f>IF(ISBLANK('Demo&amp;Epid2'!E12),('Demo&amp;Epid2'!D12),('Demo&amp;Epid2'!E12))</f>
        <v>-</v>
      </c>
      <c r="E13" s="83" t="s">
        <v>756</v>
      </c>
      <c r="F13" s="377" t="str">
        <f>Interventions_old!C31</f>
        <v>Social Transfers</v>
      </c>
      <c r="G13" s="82" t="s">
        <v>706</v>
      </c>
      <c r="H13" s="380" t="str">
        <f>IF(ISBLANK(Interventions_old!G31),"-",(Interventions_old!G31))</f>
        <v>-</v>
      </c>
      <c r="I13" s="380">
        <f>IF(Interventions_old!I31=0,Interventions_old!H31,Interventions_old!I31)</f>
        <v>0.22</v>
      </c>
      <c r="J13" s="381" t="str">
        <f>IF(ISNUMBER(Table1[[#This Row],[National Target]]-Table1[[#This Row],[Value]]),(Table1[[#This Row],[National Target]]-Table1[[#This Row],[Value]]),"-")</f>
        <v>-</v>
      </c>
      <c r="L13" s="384" t="str">
        <f>Table1[[#This Row],[Gap]]</f>
        <v>-</v>
      </c>
    </row>
    <row r="14" spans="2:12" ht="19.5" customHeight="1" x14ac:dyDescent="0.25">
      <c r="B14" s="325" t="str">
        <f>"HIV prevalence (%) among older adolescent boys (aged 15-19), "&amp;'Master Dataset2'!E18</f>
        <v>HIV prevalence (%) among older adolescent boys (aged 15-19), FALSE</v>
      </c>
      <c r="C14" s="332">
        <f>IF(ISBLANK('Demo&amp;Epid2'!E13),('Demo&amp;Epid2'!D13),('Demo&amp;Epid2'!E13))</f>
        <v>3.2</v>
      </c>
      <c r="E14" s="83" t="s">
        <v>700</v>
      </c>
      <c r="F14" s="377" t="str">
        <f>Interventions_old!C32</f>
        <v>Secondary School Transition</v>
      </c>
      <c r="G14" s="82" t="s">
        <v>707</v>
      </c>
      <c r="H14" s="380" t="str">
        <f>IF(ISBLANK(Interventions_old!G32),"-",(Interventions_old!G32))</f>
        <v>-</v>
      </c>
      <c r="I14" s="380">
        <f>IF(Interventions_old!I32=0,Interventions_old!H32,Interventions_old!I32)</f>
        <v>0.21</v>
      </c>
      <c r="J14" s="381" t="str">
        <f>IF(ISNUMBER(Table1[[#This Row],[National Target]]-Table1[[#This Row],[Value]]),(Table1[[#This Row],[National Target]]-Table1[[#This Row],[Value]]),"-")</f>
        <v>-</v>
      </c>
      <c r="L14" s="384" t="str">
        <f>Table1[[#This Row],[Gap]]</f>
        <v>-</v>
      </c>
    </row>
    <row r="15" spans="2:12" ht="18.75" customHeight="1" x14ac:dyDescent="0.25">
      <c r="B15" s="325" t="str">
        <f>"HIV prevalence (%) among older adolescent girls (aged 15-19),, "&amp;'Master Dataset2'!E20</f>
        <v>HIV prevalence (%) among older adolescent girls (aged 15-19),, FALSE</v>
      </c>
      <c r="C15" s="332">
        <f>IF(ISBLANK('Demo&amp;Epid2'!E14),('Demo&amp;Epid2'!D14),('Demo&amp;Epid2'!E14))</f>
        <v>5.3</v>
      </c>
      <c r="E15" s="83" t="s">
        <v>700</v>
      </c>
      <c r="F15" s="377" t="str">
        <f>Interventions_old!C33</f>
        <v>Girls Education</v>
      </c>
      <c r="G15" s="82" t="s">
        <v>743</v>
      </c>
      <c r="H15" s="380" t="str">
        <f>IF(ISBLANK(Interventions_old!G33),"-",(Interventions_old!G33))</f>
        <v>-</v>
      </c>
      <c r="I15" s="380">
        <f>IF(Interventions_old!I33=0,Interventions_old!H33,Interventions_old!I33)</f>
        <v>0.2</v>
      </c>
      <c r="J15" s="381" t="str">
        <f>IF(ISNUMBER(Table1[[#This Row],[National Target]]-Table1[[#This Row],[Value]]),(Table1[[#This Row],[National Target]]-Table1[[#This Row],[Value]]),"-")</f>
        <v>-</v>
      </c>
      <c r="L15" s="384" t="str">
        <f>Table1[[#This Row],[Gap]]</f>
        <v>-</v>
      </c>
    </row>
    <row r="16" spans="2:12" ht="12.75" customHeight="1" x14ac:dyDescent="0.25">
      <c r="B16" s="325" t="s">
        <v>222</v>
      </c>
      <c r="C16" s="326" t="str">
        <f>IF(ISBLANK('Demo&amp;Epid2'!E15),('Demo&amp;Epid2'!D15),('Demo&amp;Epid2'!E15))</f>
        <v>-</v>
      </c>
      <c r="E16" s="83" t="s">
        <v>700</v>
      </c>
      <c r="F16" s="377" t="str">
        <f>Interventions_old!C34</f>
        <v>Sexual &amp; Reproductive Education</v>
      </c>
      <c r="G16" s="82" t="s">
        <v>714</v>
      </c>
      <c r="H16" s="380" t="str">
        <f>IF(ISBLANK(Interventions_old!G34),"-",(Interventions_old!G34))</f>
        <v>-</v>
      </c>
      <c r="I16" s="380">
        <f>IF(Interventions_old!I34=0,Interventions_old!H34,Interventions_old!I34)</f>
        <v>1</v>
      </c>
      <c r="J16" s="381" t="str">
        <f>IF(ISNUMBER(Table1[[#This Row],[National Target]]-Table1[[#This Row],[Value]]),(Table1[[#This Row],[National Target]]-Table1[[#This Row],[Value]]),"-")</f>
        <v>-</v>
      </c>
      <c r="L16" s="384" t="str">
        <f>Table1[[#This Row],[Gap]]</f>
        <v>-</v>
      </c>
    </row>
    <row r="17" spans="2:12" ht="14.25" customHeight="1" x14ac:dyDescent="0.25">
      <c r="B17" s="325" t="s">
        <v>235</v>
      </c>
      <c r="C17" s="326" t="str">
        <f>IF(ISBLANK('Demo&amp;Epid2'!E16),('Demo&amp;Epid2'!D16),('Demo&amp;Epid2'!E16))</f>
        <v>-</v>
      </c>
      <c r="E17" s="83" t="s">
        <v>757</v>
      </c>
      <c r="F17" s="377" t="str">
        <f>Interventions_old!C35</f>
        <v>AWID</v>
      </c>
      <c r="G17" s="82" t="s">
        <v>741</v>
      </c>
      <c r="H17" s="380" t="str">
        <f>IF(ISBLANK(Interventions_old!G35),"-",(Interventions_old!G35))</f>
        <v>-</v>
      </c>
      <c r="I17" s="380">
        <f>IF(Interventions_old!I35=0,Interventions_old!H35,Interventions_old!I35)</f>
        <v>0</v>
      </c>
      <c r="J17" s="381" t="str">
        <f>IF(ISNUMBER(Table1[[#This Row],[National Target]]-Table1[[#This Row],[Value]]),(Table1[[#This Row],[National Target]]-Table1[[#This Row],[Value]]),"-")</f>
        <v>-</v>
      </c>
      <c r="L17" s="384" t="str">
        <f>Table1[[#This Row],[Gap]]</f>
        <v>-</v>
      </c>
    </row>
    <row r="18" spans="2:12" ht="15.75" customHeight="1" x14ac:dyDescent="0.25">
      <c r="B18" s="325" t="s">
        <v>248</v>
      </c>
      <c r="C18" s="326" t="str">
        <f>IF(ISBLANK('Demo&amp;Epid2'!E17),('Demo&amp;Epid2'!D17),('Demo&amp;Epid2'!E17))</f>
        <v>-</v>
      </c>
      <c r="E18" s="83" t="s">
        <v>757</v>
      </c>
      <c r="F18" s="377" t="str">
        <f>Interventions_old!C36</f>
        <v>AdolSW</v>
      </c>
      <c r="G18" s="82" t="s">
        <v>738</v>
      </c>
      <c r="H18" s="380" t="str">
        <f>IF(ISBLANK(Interventions_old!G36),"-",(Interventions_old!G36))</f>
        <v>-</v>
      </c>
      <c r="I18" s="380">
        <f>IF(Interventions_old!I36=0,Interventions_old!H36,Interventions_old!I36)</f>
        <v>0</v>
      </c>
      <c r="J18" s="381" t="str">
        <f>IF(ISNUMBER(Table1[[#This Row],[National Target]]-Table1[[#This Row],[Value]]),(Table1[[#This Row],[National Target]]-Table1[[#This Row],[Value]]),"-")</f>
        <v>-</v>
      </c>
      <c r="L18" s="384" t="str">
        <f>Table1[[#This Row],[Gap]]</f>
        <v>-</v>
      </c>
    </row>
    <row r="19" spans="2:12" ht="13.5" customHeight="1" x14ac:dyDescent="0.25">
      <c r="B19" s="325" t="s">
        <v>261</v>
      </c>
      <c r="C19" s="326" t="str">
        <f>IF(ISBLANK('Demo&amp;Epid2'!E18),('Demo&amp;Epid2'!D18),('Demo&amp;Epid2'!E18))</f>
        <v>-</v>
      </c>
      <c r="E19" s="83" t="s">
        <v>757</v>
      </c>
      <c r="F19" s="377" t="str">
        <f>Interventions_old!C37</f>
        <v>AdolMSM</v>
      </c>
      <c r="G19" s="82" t="s">
        <v>739</v>
      </c>
      <c r="H19" s="380" t="str">
        <f>IF(ISBLANK(Interventions_old!G37),"-",(Interventions_old!G37))</f>
        <v>-</v>
      </c>
      <c r="I19" s="380">
        <f>IF(Interventions_old!I37=0,Interventions_old!H37,Interventions_old!I37)</f>
        <v>0</v>
      </c>
      <c r="J19" s="381" t="str">
        <f>IF(ISNUMBER(Table1[[#This Row],[National Target]]-Table1[[#This Row],[Value]]),(Table1[[#This Row],[National Target]]-Table1[[#This Row],[Value]]),"-")</f>
        <v>-</v>
      </c>
      <c r="L19" s="384" t="str">
        <f>Table1[[#This Row],[Gap]]</f>
        <v>-</v>
      </c>
    </row>
    <row r="20" spans="2:12" ht="15" customHeight="1" x14ac:dyDescent="0.25">
      <c r="B20" s="327" t="s">
        <v>274</v>
      </c>
      <c r="C20" s="326" t="str">
        <f>IF(ISBLANK('Demo&amp;Epid2'!E19),('Demo&amp;Epid2'!D19),('Demo&amp;Epid2'!E19))</f>
        <v>-</v>
      </c>
      <c r="E20" s="83" t="s">
        <v>757</v>
      </c>
      <c r="F20" s="377" t="str">
        <f>Interventions_old!C38</f>
        <v>AdolTG</v>
      </c>
      <c r="G20" s="82" t="s">
        <v>740</v>
      </c>
      <c r="H20" s="380" t="str">
        <f>IF(ISBLANK(Interventions_old!G38),"-",(Interventions_old!G38))</f>
        <v>-</v>
      </c>
      <c r="I20" s="380">
        <f>IF(Interventions_old!I38=0,Interventions_old!H38,Interventions_old!I38)</f>
        <v>0</v>
      </c>
      <c r="J20" s="381" t="str">
        <f>IF(ISNUMBER(Table1[[#This Row],[National Target]]-Table1[[#This Row],[Value]]),(Table1[[#This Row],[National Target]]-Table1[[#This Row],[Value]]),"-")</f>
        <v>-</v>
      </c>
      <c r="L20" s="384" t="str">
        <f>Table1[[#This Row],[Gap]]</f>
        <v>-</v>
      </c>
    </row>
    <row r="21" spans="2:12" ht="15" customHeight="1" x14ac:dyDescent="0.25">
      <c r="B21" s="327" t="s">
        <v>287</v>
      </c>
      <c r="C21" s="326" t="str">
        <f>IF(ISBLANK('Demo&amp;Epid2'!E20),('Demo&amp;Epid2'!D20),('Demo&amp;Epid2'!E20))</f>
        <v>-</v>
      </c>
      <c r="D21" s="40"/>
      <c r="E21" s="83" t="s">
        <v>753</v>
      </c>
      <c r="F21" s="377" t="str">
        <f>Interventions_old!C39</f>
        <v>Acute Emergency</v>
      </c>
      <c r="G21" s="82" t="s">
        <v>709</v>
      </c>
      <c r="H21" s="380" t="str">
        <f>IF(ISBLANK(Interventions_old!G39),"-",(Interventions_old!G39))</f>
        <v>-</v>
      </c>
      <c r="I21" s="380">
        <f>IF(Interventions_old!I39=0,Interventions_old!H39,Interventions_old!I39)</f>
        <v>0</v>
      </c>
      <c r="J21" s="381" t="str">
        <f>IF(ISNUMBER(Table1[[#This Row],[National Target]]-Table1[[#This Row],[Value]]),(Table1[[#This Row],[National Target]]-Table1[[#This Row],[Value]]),"-")</f>
        <v>-</v>
      </c>
      <c r="L21" s="384" t="str">
        <f>Table1[[#This Row],[Gap]]</f>
        <v>-</v>
      </c>
    </row>
    <row r="22" spans="2:12" ht="27.75" customHeight="1" x14ac:dyDescent="0.25">
      <c r="B22" s="327" t="s">
        <v>301</v>
      </c>
      <c r="C22" s="331" t="str">
        <f>IF(ISBLANK('Demo&amp;Epid2'!E21),('Demo&amp;Epid2'!D21),('Demo&amp;Epid2'!E21))</f>
        <v>-</v>
      </c>
      <c r="D22" s="40"/>
      <c r="E22" s="83" t="s">
        <v>753</v>
      </c>
      <c r="F22" s="377" t="str">
        <f>Interventions_old!C40</f>
        <v>Chronic Emergency</v>
      </c>
      <c r="G22" s="82" t="s">
        <v>710</v>
      </c>
      <c r="H22" s="380" t="str">
        <f>IF(ISBLANK(Interventions_old!G40),"-",(Interventions_old!G40))</f>
        <v>-</v>
      </c>
      <c r="I22" s="380">
        <f>IF(Interventions_old!I40=0,Interventions_old!H40,Interventions_old!I40)</f>
        <v>0</v>
      </c>
      <c r="J22" s="381" t="str">
        <f>IF(ISNUMBER(Table1[[#This Row],[National Target]]-Table1[[#This Row],[Value]]),(Table1[[#This Row],[National Target]]-Table1[[#This Row],[Value]]),"-")</f>
        <v>-</v>
      </c>
      <c r="L22" s="384" t="str">
        <f>Table1[[#This Row],[Gap]]</f>
        <v>-</v>
      </c>
    </row>
    <row r="23" spans="2:12" ht="27" customHeight="1" x14ac:dyDescent="0.25">
      <c r="B23" s="327" t="s">
        <v>314</v>
      </c>
      <c r="C23" s="326" t="str">
        <f>IF(ISBLANK('Demo&amp;Epid2'!E22),('Demo&amp;Epid2'!D22),('Demo&amp;Epid2'!E22))</f>
        <v>-</v>
      </c>
      <c r="D23" s="40"/>
    </row>
    <row r="24" spans="2:12" ht="29.25" customHeight="1" x14ac:dyDescent="0.25">
      <c r="B24" s="327" t="s">
        <v>327</v>
      </c>
      <c r="C24" s="326" t="str">
        <f>IF(ISBLANK('Demo&amp;Epid2'!E23),('Demo&amp;Epid2'!D23),('Demo&amp;Epid2'!E23))</f>
        <v>-</v>
      </c>
      <c r="D24" s="39"/>
      <c r="E24" s="1638" t="s">
        <v>790</v>
      </c>
      <c r="F24" s="1638"/>
      <c r="G24" s="1638"/>
      <c r="H24" s="1638"/>
      <c r="I24" s="1638"/>
      <c r="J24" s="1638"/>
    </row>
    <row r="25" spans="2:12" ht="15" customHeight="1" x14ac:dyDescent="0.25">
      <c r="B25" s="327" t="s">
        <v>340</v>
      </c>
      <c r="C25" s="326" t="str">
        <f>IF(ISBLANK('Demo&amp;Epid2'!E24),('Demo&amp;Epid2'!D24),('Demo&amp;Epid2'!E24))</f>
        <v>-</v>
      </c>
      <c r="E25" s="101" t="s">
        <v>755</v>
      </c>
      <c r="F25" s="84" t="s">
        <v>754</v>
      </c>
      <c r="G25" s="84" t="s">
        <v>183</v>
      </c>
      <c r="H25" s="84" t="s">
        <v>772</v>
      </c>
      <c r="I25" s="84" t="s">
        <v>636</v>
      </c>
      <c r="J25" s="85" t="s">
        <v>746</v>
      </c>
    </row>
    <row r="26" spans="2:12" ht="24" customHeight="1" x14ac:dyDescent="0.25">
      <c r="B26" s="327" t="str">
        <f>"Percentage of older adolescent boys (aged 15-19) with comprehensive, correct knowledge of HIV, "&amp;'Master Dataset2'!E163</f>
        <v>Percentage of older adolescent boys (aged 15-19) with comprehensive, correct knowledge of HIV, FALSE</v>
      </c>
      <c r="C26" s="332" t="str">
        <f>IF(ISBLANK('Demo&amp;Epid2'!E25),('Demo&amp;Epid2'!D25),('Demo&amp;Epid2'!E25))</f>
        <v>-</v>
      </c>
      <c r="E26" s="100" t="s">
        <v>767</v>
      </c>
      <c r="F26" s="98" t="str">
        <f>Interventions_old!C8</f>
        <v>HIV Testing</v>
      </c>
      <c r="G26" s="98" t="s">
        <v>758</v>
      </c>
      <c r="H26" s="380">
        <f>Interventions_old!G8</f>
        <v>0.35</v>
      </c>
      <c r="I26" s="378">
        <f>IF(Interventions_old!I8=0,Interventions_old!H8,Interventions_old!I8)</f>
        <v>0.85</v>
      </c>
      <c r="J26" s="381">
        <f>Table3[[#This Row],[All In! Target]]-Table3[[#This Row],[Value]]</f>
        <v>-0.5</v>
      </c>
      <c r="L26" s="384">
        <f>IF(Table3[[#This Row],[Gap]]&lt;0,0,Table3[[#This Row],[Gap]])</f>
        <v>0</v>
      </c>
    </row>
    <row r="27" spans="2:12" ht="29.25" customHeight="1" x14ac:dyDescent="0.25">
      <c r="B27" s="327" t="str">
        <f>"Percentage of older adolescent girls (aged 15-19) with comprehensive, correct knowledge of HIV, "&amp;'Master Dataset2'!E176</f>
        <v>Percentage of older adolescent girls (aged 15-19) with comprehensive, correct knowledge of HIV, FALSE</v>
      </c>
      <c r="C27" s="332" t="str">
        <f>IF(ISBLANK('Demo&amp;Epid2'!E26),('Demo&amp;Epid2'!D26),('Demo&amp;Epid2'!E26))</f>
        <v>-</v>
      </c>
      <c r="E27" s="100" t="s">
        <v>767</v>
      </c>
      <c r="F27" s="98" t="str">
        <f>Interventions_old!C9</f>
        <v>ART</v>
      </c>
      <c r="G27" s="102" t="s">
        <v>770</v>
      </c>
      <c r="H27" s="380">
        <f>Interventions_old!G9</f>
        <v>0.81</v>
      </c>
      <c r="I27" s="380">
        <f>IF(Interventions_old!I9=0,Interventions_old!H9,Interventions_old!I9)</f>
        <v>0.5</v>
      </c>
      <c r="J27" s="381">
        <f>Table3[[#This Row],[All In! Target]]-Table3[[#This Row],[Value]]</f>
        <v>0.31000000000000005</v>
      </c>
      <c r="L27" s="384">
        <f>IF(Table3[[#This Row],[Gap]]&lt;0,0,Table3[[#This Row],[Gap]])</f>
        <v>0.31000000000000005</v>
      </c>
    </row>
    <row r="28" spans="2:12" ht="15.75" customHeight="1" x14ac:dyDescent="0.25">
      <c r="B28" s="327" t="str">
        <f>"Percentage of older adolescent boys (aged 15-19) reporting sexual debut by age 15, "&amp;'Master Dataset2'!E189</f>
        <v>Percentage of older adolescent boys (aged 15-19) reporting sexual debut by age 15, FALSE</v>
      </c>
      <c r="C28" s="332" t="str">
        <f>IF(ISBLANK('Demo&amp;Epid2'!E27),('Demo&amp;Epid2'!D27),('Demo&amp;Epid2'!E27))</f>
        <v>-</v>
      </c>
      <c r="E28" s="100" t="s">
        <v>767</v>
      </c>
      <c r="F28" s="98" t="str">
        <f>Interventions_old!C10</f>
        <v>PMTCT</v>
      </c>
      <c r="G28" s="98" t="s">
        <v>760</v>
      </c>
      <c r="H28" s="380">
        <f>Interventions_old!G10</f>
        <v>0.95</v>
      </c>
      <c r="I28" s="380">
        <f>IF(Interventions_old!I10=0,Interventions_old!H10,Interventions_old!I10)</f>
        <v>0.12</v>
      </c>
      <c r="J28" s="381">
        <f>Table3[[#This Row],[All In! Target]]-Table3[[#This Row],[Value]]</f>
        <v>0.83</v>
      </c>
      <c r="L28" s="384">
        <f>IF(Table3[[#This Row],[Gap]]&lt;0,0,Table3[[#This Row],[Gap]])</f>
        <v>0.83</v>
      </c>
    </row>
    <row r="29" spans="2:12" ht="25.5" x14ac:dyDescent="0.25">
      <c r="B29" s="327" t="str">
        <f>"Percentage of older adolescent girls (aged 15-19) reporting sexual debut by age 15, "&amp;'Master Dataset2'!E202</f>
        <v>Percentage of older adolescent girls (aged 15-19) reporting sexual debut by age 15, FALSE</v>
      </c>
      <c r="C29" s="332" t="str">
        <f>IF(ISBLANK('Demo&amp;Epid2'!E28),('Demo&amp;Epid2'!D28),('Demo&amp;Epid2'!E28))</f>
        <v>-</v>
      </c>
      <c r="E29" s="100" t="s">
        <v>768</v>
      </c>
      <c r="F29" s="98" t="str">
        <f>Interventions_old!C11</f>
        <v xml:space="preserve">Condoms </v>
      </c>
      <c r="G29" s="98" t="s">
        <v>761</v>
      </c>
      <c r="H29" s="380">
        <f>Interventions_old!G11</f>
        <v>0.75</v>
      </c>
      <c r="I29" s="380">
        <f>IF(Interventions_old!I11=0,Interventions_old!H11,Interventions_old!I11)</f>
        <v>0</v>
      </c>
      <c r="J29" s="381">
        <f>Table3[[#This Row],[All In! Target]]-Table3[[#This Row],[Value]]</f>
        <v>0.75</v>
      </c>
      <c r="L29" s="384">
        <f>IF(Table3[[#This Row],[Gap]]&lt;0,0,Table3[[#This Row],[Gap]])</f>
        <v>0.75</v>
      </c>
    </row>
    <row r="30" spans="2:12" x14ac:dyDescent="0.25">
      <c r="B30" s="327" t="str">
        <f>"Percentage of young men (aged 20-24) reporting sexual debut by age 18, "&amp;'Master Dataset2'!E215</f>
        <v>Percentage of young men (aged 20-24) reporting sexual debut by age 18, FALSE</v>
      </c>
      <c r="C30" s="332" t="str">
        <f>IF(ISBLANK('Demo&amp;Epid2'!E29),('Demo&amp;Epid2'!D29),('Demo&amp;Epid2'!E29))</f>
        <v>-</v>
      </c>
      <c r="E30" s="100" t="s">
        <v>768</v>
      </c>
      <c r="F30" s="98" t="str">
        <f>Interventions_old!C12</f>
        <v>VMMC</v>
      </c>
      <c r="G30" s="98" t="s">
        <v>702</v>
      </c>
      <c r="H30" s="380">
        <f>Interventions_old!G12</f>
        <v>0.8</v>
      </c>
      <c r="I30" s="380">
        <f>IF(Interventions_old!I12=0,Interventions_old!H12,Interventions_old!I12)</f>
        <v>0</v>
      </c>
      <c r="J30" s="381">
        <f>Table3[[#This Row],[All In! Target]]-Table3[[#This Row],[Value]]</f>
        <v>0.8</v>
      </c>
      <c r="L30" s="384">
        <f>IF(Table3[[#This Row],[Gap]]&lt;0,0,Table3[[#This Row],[Gap]])</f>
        <v>0.8</v>
      </c>
    </row>
    <row r="31" spans="2:12" ht="25.5" x14ac:dyDescent="0.25">
      <c r="B31" s="327" t="str">
        <f>"Percentage of young women (aged 20-24) reporting sexual debut by age 18, "&amp;'Master Dataset2'!E228</f>
        <v>Percentage of young women (aged 20-24) reporting sexual debut by age 18, FALSE</v>
      </c>
      <c r="C31" s="332" t="str">
        <f>IF(ISBLANK('Demo&amp;Epid2'!E30),('Demo&amp;Epid2'!D30),('Demo&amp;Epid2'!E30))</f>
        <v>-</v>
      </c>
      <c r="E31" s="100" t="s">
        <v>768</v>
      </c>
      <c r="F31" s="98" t="str">
        <f>Interventions_old!C13</f>
        <v>PreP</v>
      </c>
      <c r="G31" s="98" t="s">
        <v>763</v>
      </c>
      <c r="H31" s="380">
        <f>Interventions_old!G13</f>
        <v>0.1</v>
      </c>
      <c r="I31" s="380">
        <f>IF(Interventions_old!I13=0,Interventions_old!H13,Interventions_old!I13)</f>
        <v>0</v>
      </c>
      <c r="J31" s="381">
        <f>Table3[[#This Row],[All In! Target]]-Table3[[#This Row],[Value]]</f>
        <v>0.1</v>
      </c>
      <c r="L31" s="384">
        <f>IF(Table3[[#This Row],[Gap]]&lt;0,0,Table3[[#This Row],[Gap]])</f>
        <v>0.1</v>
      </c>
    </row>
    <row r="32" spans="2:12" x14ac:dyDescent="0.25">
      <c r="B32" s="327" t="str">
        <f>"Percentage of older adolescent boys (aged 15-19) reporting multiple sexual partners in the last 12 months, "&amp;'Master Dataset2'!E241</f>
        <v>Percentage of older adolescent boys (aged 15-19) reporting multiple sexual partners in the last 12 months, FALSE</v>
      </c>
      <c r="C32" s="332" t="str">
        <f>IF(ISBLANK('Demo&amp;Epid2'!E31),('Demo&amp;Epid2'!D31),('Demo&amp;Epid2'!E31))</f>
        <v>-</v>
      </c>
      <c r="E32" s="100" t="s">
        <v>768</v>
      </c>
      <c r="F32" s="98" t="str">
        <f>Interventions_old!C14</f>
        <v>CashTransfer</v>
      </c>
      <c r="G32" s="98" t="s">
        <v>706</v>
      </c>
      <c r="H32" s="380">
        <f>Interventions_old!G14</f>
        <v>0.3</v>
      </c>
      <c r="I32" s="380">
        <f>IF(Interventions_old!I14=0,Interventions_old!H14,Interventions_old!I14)</f>
        <v>0</v>
      </c>
      <c r="J32" s="381">
        <f>Table3[[#This Row],[All In! Target]]-Table3[[#This Row],[Value]]</f>
        <v>0.3</v>
      </c>
      <c r="L32" s="384">
        <f>IF(Table3[[#This Row],[Gap]]&lt;0,0,Table3[[#This Row],[Gap]])</f>
        <v>0.3</v>
      </c>
    </row>
    <row r="33" spans="2:12" x14ac:dyDescent="0.25">
      <c r="B33" s="327" t="str">
        <f>"Percentage of older adolescent girls (aged 15-19) reporting multiple sexual partners in the last 12 months, "&amp;'Master Dataset2'!E254</f>
        <v>Percentage of older adolescent girls (aged 15-19) reporting multiple sexual partners in the last 12 months, FALSE</v>
      </c>
      <c r="C33" s="332" t="str">
        <f>IF(ISBLANK('Demo&amp;Epid2'!E32),('Demo&amp;Epid2'!D32),('Demo&amp;Epid2'!E32))</f>
        <v>-</v>
      </c>
      <c r="E33" s="100" t="s">
        <v>768</v>
      </c>
      <c r="F33" s="98" t="str">
        <f>Interventions_old!C15</f>
        <v>Sexual Violence</v>
      </c>
      <c r="G33" s="98" t="s">
        <v>713</v>
      </c>
      <c r="H33" s="380">
        <f>Interventions_old!G15</f>
        <v>0.8</v>
      </c>
      <c r="I33" s="380">
        <f>IF(Interventions_old!I15=0,Interventions_old!H15,Interventions_old!I15)</f>
        <v>0</v>
      </c>
      <c r="J33" s="381">
        <f>Table3[[#This Row],[All In! Target]]-Table3[[#This Row],[Value]]</f>
        <v>0.8</v>
      </c>
      <c r="L33" s="384">
        <f>IF(Table3[[#This Row],[Gap]]&lt;0,0,Table3[[#This Row],[Gap]])</f>
        <v>0.8</v>
      </c>
    </row>
    <row r="34" spans="2:12" ht="25.5" x14ac:dyDescent="0.25">
      <c r="B34" s="328" t="str">
        <f>"Percentage of older adolescent boys (aged 15-19) reporting multiple sexual partners in the last 12 months who reported the use of a condom at last sex, "&amp;'Master Dataset2'!E267</f>
        <v>Percentage of older adolescent boys (aged 15-19) reporting multiple sexual partners in the last 12 months who reported the use of a condom at last sex, FALSE</v>
      </c>
      <c r="C34" s="332" t="str">
        <f>IF(ISBLANK('Demo&amp;Epid2'!E33),('Demo&amp;Epid2'!D33),('Demo&amp;Epid2'!E33))</f>
        <v>-</v>
      </c>
      <c r="E34" s="100" t="s">
        <v>768</v>
      </c>
      <c r="F34" s="98" t="str">
        <f>Interventions_old!C16</f>
        <v>Harm Reduction</v>
      </c>
      <c r="G34" s="98" t="s">
        <v>708</v>
      </c>
      <c r="H34" s="380">
        <f>Interventions_old!G16</f>
        <v>0.4</v>
      </c>
      <c r="I34" s="380">
        <f>IF(Interventions_old!I16=0,Interventions_old!H16,Interventions_old!I16)</f>
        <v>0</v>
      </c>
      <c r="J34" s="381">
        <f>Table3[[#This Row],[All In! Target]]-Table3[[#This Row],[Value]]</f>
        <v>0.4</v>
      </c>
      <c r="L34" s="384">
        <f>IF(Table3[[#This Row],[Gap]]&lt;0,0,Table3[[#This Row],[Gap]])</f>
        <v>0.4</v>
      </c>
    </row>
    <row r="35" spans="2:12" ht="15.75" customHeight="1" x14ac:dyDescent="0.25">
      <c r="B35" s="327" t="str">
        <f>"Percentage of older adolescent girls (aged 15-19) reporting multiple sexual partners in the last 12 months who reported the use of a condom at last sex, "&amp;'Master Dataset2'!E280</f>
        <v>Percentage of older adolescent girls (aged 15-19) reporting multiple sexual partners in the last 12 months who reported the use of a condom at last sex, FALSE</v>
      </c>
      <c r="C35" s="332" t="str">
        <f>IF(ISBLANK('Demo&amp;Epid2'!E34),('Demo&amp;Epid2'!D34),('Demo&amp;Epid2'!E34))</f>
        <v>-</v>
      </c>
      <c r="E35" s="100" t="s">
        <v>769</v>
      </c>
      <c r="F35" s="98" t="str">
        <f>Interventions_old!C17</f>
        <v>Comprehensive Sexuality Education</v>
      </c>
      <c r="G35" s="98" t="s">
        <v>764</v>
      </c>
      <c r="H35" s="380">
        <f>Interventions_old!G17</f>
        <v>0</v>
      </c>
      <c r="I35" s="380">
        <f>IF(Interventions_old!I17=0,Interventions_old!H17,Interventions_old!I17)</f>
        <v>0</v>
      </c>
      <c r="J35" s="381">
        <f>Table3[[#This Row],[All In! Target]]-Table3[[#This Row],[Value]]</f>
        <v>0</v>
      </c>
      <c r="L35" s="384">
        <f>IF(Table3[[#This Row],[Gap]]&lt;0,0,Table3[[#This Row],[Gap]])</f>
        <v>0</v>
      </c>
    </row>
    <row r="36" spans="2:12" ht="15.75" customHeight="1" x14ac:dyDescent="0.25">
      <c r="B36" s="327" t="str">
        <f>"Population size estimate of adolescents who sell sex, "&amp;'Master Dataset2'!E486</f>
        <v>Population size estimate of adolescents who sell sex, FALSE</v>
      </c>
      <c r="C36" s="326" t="str">
        <f>IF(ISBLANK('Demo&amp;Epid2'!E35),('Demo&amp;Epid2'!D35),('Demo&amp;Epid2'!E35))</f>
        <v>-</v>
      </c>
      <c r="E36" s="100" t="s">
        <v>769</v>
      </c>
      <c r="F36" s="98" t="str">
        <f>Interventions_old!C18</f>
        <v>Protective Laws</v>
      </c>
      <c r="G36" s="98" t="s">
        <v>765</v>
      </c>
      <c r="H36" s="380">
        <f>Interventions_old!G18</f>
        <v>0</v>
      </c>
      <c r="I36" s="380">
        <f>IF(Interventions_old!I18=0,Interventions_old!H18,Interventions_old!I18)</f>
        <v>0</v>
      </c>
      <c r="J36" s="381">
        <f>Table3[[#This Row],[All In! Target]]-Table3[[#This Row],[Value]]</f>
        <v>0</v>
      </c>
      <c r="L36" s="384">
        <f>IF(Table3[[#This Row],[Gap]]&lt;0,0,Table3[[#This Row],[Gap]])</f>
        <v>0</v>
      </c>
    </row>
    <row r="37" spans="2:12" ht="15.75" customHeight="1" x14ac:dyDescent="0.25">
      <c r="B37" s="327" t="str">
        <f>"Population size estimate of adolescents who inject drugs, "&amp;'Master Dataset2'!E488</f>
        <v>Population size estimate of adolescents who inject drugs, FALSE</v>
      </c>
      <c r="C37" s="326" t="str">
        <f>IF(ISBLANK('Demo&amp;Epid2'!E36),('Demo&amp;Epid2'!D36),('Demo&amp;Epid2'!E36))</f>
        <v>-</v>
      </c>
      <c r="E37" s="100" t="s">
        <v>769</v>
      </c>
      <c r="F37" s="98" t="str">
        <f>Interventions_old!C19</f>
        <v>Social Transfers</v>
      </c>
      <c r="G37" s="98" t="s">
        <v>766</v>
      </c>
      <c r="H37" s="380">
        <f>Interventions_old!G19</f>
        <v>0</v>
      </c>
      <c r="I37" s="380">
        <f>IF(Interventions_old!I19=0,Interventions_old!H19,Interventions_old!I19)</f>
        <v>0</v>
      </c>
      <c r="J37" s="381">
        <f>Table3[[#This Row],[All In! Target]]-Table3[[#This Row],[Value]]</f>
        <v>0</v>
      </c>
      <c r="L37" s="384">
        <f>IF(Table3[[#This Row],[Gap]]&lt;0,0,Table3[[#This Row],[Gap]])</f>
        <v>0</v>
      </c>
    </row>
    <row r="38" spans="2:12" ht="15.75" customHeight="1" x14ac:dyDescent="0.25">
      <c r="B38" s="327" t="str">
        <f>"Population size estimate of adolescent males who have sex with males, "&amp;'Master Dataset2'!E490</f>
        <v>Population size estimate of adolescent males who have sex with males, FALSE</v>
      </c>
      <c r="C38" s="326" t="str">
        <f>IF(ISBLANK('Demo&amp;Epid2'!E37),('Demo&amp;Epid2'!D37),('Demo&amp;Epid2'!E37))</f>
        <v>-</v>
      </c>
      <c r="E38" s="100" t="s">
        <v>769</v>
      </c>
      <c r="F38" s="98" t="str">
        <f>Interventions_old!C20</f>
        <v>Innovative Comunication</v>
      </c>
      <c r="G38" s="98" t="s">
        <v>766</v>
      </c>
      <c r="H38" s="380">
        <f>Interventions_old!G20</f>
        <v>0.8</v>
      </c>
      <c r="I38" s="380">
        <f>IF(Interventions_old!I20=0,Interventions_old!H20,Interventions_old!I20)</f>
        <v>0</v>
      </c>
      <c r="J38" s="381">
        <f>Table3[[#This Row],[All In! Target]]-Table3[[#This Row],[Value]]</f>
        <v>0.8</v>
      </c>
      <c r="L38" s="384">
        <f>IF(Table3[[#This Row],[Gap]]&lt;0,0,Table3[[#This Row],[Gap]])</f>
        <v>0.8</v>
      </c>
    </row>
    <row r="39" spans="2:12" x14ac:dyDescent="0.25">
      <c r="B39" s="327" t="str">
        <f>"Population size estimate of adolescent transgenders, "&amp;'Master Dataset2'!E492</f>
        <v>Population size estimate of adolescent transgenders, FALSE</v>
      </c>
      <c r="C39" s="326" t="str">
        <f>IF(ISBLANK('Demo&amp;Epid2'!E38),('Demo&amp;Epid2'!D38),('Demo&amp;Epid2'!E38))</f>
        <v>-</v>
      </c>
    </row>
    <row r="40" spans="2:12" x14ac:dyDescent="0.25">
      <c r="B40" s="329" t="s">
        <v>744</v>
      </c>
      <c r="C40" s="332" t="str">
        <f>IF(ISBLANK('Demo&amp;Epid2'!E39),('Demo&amp;Epid2'!D39),('Demo&amp;Epid2'!E39))</f>
        <v>-</v>
      </c>
    </row>
    <row r="41" spans="2:12" x14ac:dyDescent="0.25">
      <c r="B41" s="330" t="s">
        <v>1045</v>
      </c>
      <c r="C41" s="333" t="str">
        <f>IF(ISBLANK('Demo&amp;Epid2'!E40),('Demo&amp;Epid2'!D40),('Demo&amp;Epid2'!E40))</f>
        <v>-</v>
      </c>
    </row>
  </sheetData>
  <mergeCells count="2">
    <mergeCell ref="E24:J24"/>
    <mergeCell ref="E5:J5"/>
  </mergeCells>
  <pageMargins left="0.7" right="0.7" top="0.75" bottom="0.75" header="0.3" footer="0.3"/>
  <tableParts count="3">
    <tablePart r:id="rId1"/>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theme="1"/>
  </sheetPr>
  <dimension ref="A4:J39"/>
  <sheetViews>
    <sheetView workbookViewId="0">
      <pane ySplit="4" topLeftCell="A5" activePane="bottomLeft" state="frozen"/>
      <selection activeCell="D18" sqref="D18:E18"/>
      <selection pane="bottomLeft" activeCell="D18" sqref="D18:E18"/>
    </sheetView>
  </sheetViews>
  <sheetFormatPr defaultRowHeight="11.25" x14ac:dyDescent="0.2"/>
  <cols>
    <col min="1" max="1" width="16.375" style="151" customWidth="1"/>
    <col min="2" max="2" width="20.375" style="152" customWidth="1"/>
    <col min="3" max="3" width="34.125" style="152" customWidth="1"/>
    <col min="4" max="4" width="31.625" style="152" customWidth="1"/>
    <col min="5" max="5" width="28.75" style="152" customWidth="1"/>
    <col min="6" max="6" width="26.625" style="152" customWidth="1"/>
    <col min="7" max="7" width="34.75" style="152" customWidth="1"/>
    <col min="8" max="8" width="44.75" style="152" customWidth="1"/>
    <col min="9" max="16384" width="9" style="116"/>
  </cols>
  <sheetData>
    <row r="4" spans="1:10" ht="22.5" x14ac:dyDescent="0.2">
      <c r="A4" s="114" t="s">
        <v>791</v>
      </c>
      <c r="B4" s="114" t="s">
        <v>792</v>
      </c>
      <c r="C4" s="115" t="s">
        <v>793</v>
      </c>
      <c r="D4" s="115" t="s">
        <v>794</v>
      </c>
      <c r="E4" s="115" t="s">
        <v>795</v>
      </c>
      <c r="F4" s="115" t="s">
        <v>796</v>
      </c>
      <c r="G4" s="115" t="s">
        <v>797</v>
      </c>
      <c r="H4" s="115" t="s">
        <v>798</v>
      </c>
    </row>
    <row r="5" spans="1:10" x14ac:dyDescent="0.2">
      <c r="A5" s="117"/>
      <c r="B5" s="118"/>
      <c r="C5" s="1641"/>
      <c r="D5" s="1642"/>
      <c r="E5" s="1642"/>
      <c r="F5" s="1642"/>
      <c r="G5" s="1642"/>
      <c r="H5" s="1643"/>
    </row>
    <row r="6" spans="1:10" ht="90" x14ac:dyDescent="0.2">
      <c r="A6" s="1644" t="s">
        <v>799</v>
      </c>
      <c r="B6" s="119" t="s">
        <v>800</v>
      </c>
      <c r="C6" s="120" t="s">
        <v>801</v>
      </c>
      <c r="D6" s="120" t="s">
        <v>802</v>
      </c>
      <c r="E6" s="120" t="s">
        <v>803</v>
      </c>
      <c r="F6" s="120" t="s">
        <v>804</v>
      </c>
      <c r="G6" s="120" t="s">
        <v>805</v>
      </c>
      <c r="H6" s="120" t="s">
        <v>806</v>
      </c>
    </row>
    <row r="7" spans="1:10" ht="78.75" x14ac:dyDescent="0.2">
      <c r="A7" s="1644"/>
      <c r="B7" s="119" t="s">
        <v>807</v>
      </c>
      <c r="C7" s="120" t="s">
        <v>808</v>
      </c>
      <c r="D7" s="120" t="s">
        <v>809</v>
      </c>
      <c r="E7" s="120" t="s">
        <v>810</v>
      </c>
      <c r="F7" s="120" t="s">
        <v>811</v>
      </c>
      <c r="G7" s="120" t="s">
        <v>812</v>
      </c>
      <c r="H7" s="120" t="s">
        <v>813</v>
      </c>
    </row>
    <row r="8" spans="1:10" ht="45" x14ac:dyDescent="0.2">
      <c r="A8" s="121" t="s">
        <v>814</v>
      </c>
      <c r="B8" s="122" t="s">
        <v>815</v>
      </c>
      <c r="C8" s="123" t="s">
        <v>816</v>
      </c>
      <c r="D8" s="123" t="s">
        <v>817</v>
      </c>
      <c r="E8" s="124" t="s">
        <v>818</v>
      </c>
      <c r="F8" s="125" t="s">
        <v>819</v>
      </c>
      <c r="G8" s="125" t="s">
        <v>820</v>
      </c>
      <c r="H8" s="126" t="s">
        <v>761</v>
      </c>
    </row>
    <row r="9" spans="1:10" ht="45" x14ac:dyDescent="0.2">
      <c r="A9" s="127" t="s">
        <v>821</v>
      </c>
      <c r="B9" s="128" t="s">
        <v>822</v>
      </c>
      <c r="C9" s="120" t="s">
        <v>823</v>
      </c>
      <c r="D9" s="120" t="s">
        <v>824</v>
      </c>
      <c r="E9" s="120" t="s">
        <v>825</v>
      </c>
      <c r="F9" s="129" t="s">
        <v>826</v>
      </c>
      <c r="G9" s="129" t="s">
        <v>827</v>
      </c>
      <c r="H9" s="130" t="s">
        <v>828</v>
      </c>
    </row>
    <row r="10" spans="1:10" ht="78.75" x14ac:dyDescent="0.2">
      <c r="A10" s="131" t="s">
        <v>829</v>
      </c>
      <c r="B10" s="132"/>
      <c r="C10" s="133" t="s">
        <v>830</v>
      </c>
      <c r="D10" s="133" t="s">
        <v>831</v>
      </c>
      <c r="E10" s="133" t="s">
        <v>832</v>
      </c>
      <c r="F10" s="1645" t="s">
        <v>833</v>
      </c>
      <c r="G10" s="1647" t="s">
        <v>834</v>
      </c>
      <c r="H10" s="1639" t="s">
        <v>758</v>
      </c>
    </row>
    <row r="11" spans="1:10" ht="33.75" x14ac:dyDescent="0.2">
      <c r="A11" s="134" t="s">
        <v>835</v>
      </c>
      <c r="B11" s="132"/>
      <c r="C11" s="133" t="s">
        <v>836</v>
      </c>
      <c r="D11" s="133" t="s">
        <v>837</v>
      </c>
      <c r="E11" s="133" t="s">
        <v>838</v>
      </c>
      <c r="F11" s="1646"/>
      <c r="G11" s="1648"/>
      <c r="H11" s="1639"/>
    </row>
    <row r="12" spans="1:10" s="139" customFormat="1" ht="33.75" x14ac:dyDescent="0.2">
      <c r="A12" s="135" t="s">
        <v>928</v>
      </c>
      <c r="B12" s="136" t="s">
        <v>895</v>
      </c>
      <c r="C12" s="137" t="s">
        <v>839</v>
      </c>
      <c r="D12" s="137" t="s">
        <v>896</v>
      </c>
      <c r="E12" s="137" t="s">
        <v>840</v>
      </c>
      <c r="F12" s="138" t="s">
        <v>897</v>
      </c>
      <c r="G12" s="138" t="s">
        <v>898</v>
      </c>
      <c r="H12" s="137" t="s">
        <v>841</v>
      </c>
    </row>
    <row r="13" spans="1:10" ht="45" x14ac:dyDescent="0.2">
      <c r="A13" s="140" t="s">
        <v>842</v>
      </c>
      <c r="B13" s="141" t="s">
        <v>773</v>
      </c>
      <c r="C13" s="142" t="s">
        <v>843</v>
      </c>
      <c r="D13" s="142" t="s">
        <v>844</v>
      </c>
      <c r="E13" s="142" t="s">
        <v>845</v>
      </c>
      <c r="F13" s="142" t="s">
        <v>846</v>
      </c>
      <c r="G13" s="142" t="s">
        <v>847</v>
      </c>
      <c r="H13" s="142" t="s">
        <v>848</v>
      </c>
    </row>
    <row r="14" spans="1:10" ht="56.25" x14ac:dyDescent="0.2">
      <c r="A14" s="143" t="s">
        <v>849</v>
      </c>
      <c r="B14" s="144" t="s">
        <v>850</v>
      </c>
      <c r="C14" s="145" t="s">
        <v>851</v>
      </c>
      <c r="D14" s="145" t="s">
        <v>852</v>
      </c>
      <c r="E14" s="145" t="s">
        <v>853</v>
      </c>
      <c r="F14" s="146" t="s">
        <v>854</v>
      </c>
      <c r="G14" s="146" t="s">
        <v>855</v>
      </c>
      <c r="H14" s="147" t="s">
        <v>856</v>
      </c>
      <c r="J14" s="116" t="s">
        <v>857</v>
      </c>
    </row>
    <row r="15" spans="1:10" ht="79.5" thickBot="1" x14ac:dyDescent="0.25">
      <c r="A15" s="148" t="s">
        <v>858</v>
      </c>
      <c r="B15" s="149"/>
      <c r="C15" s="150" t="s">
        <v>859</v>
      </c>
      <c r="D15" s="150" t="s">
        <v>860</v>
      </c>
      <c r="E15" s="150" t="s">
        <v>861</v>
      </c>
      <c r="F15" s="150" t="s">
        <v>862</v>
      </c>
      <c r="G15" s="150" t="s">
        <v>863</v>
      </c>
      <c r="H15" s="150" t="s">
        <v>864</v>
      </c>
      <c r="J15" s="116" t="s">
        <v>865</v>
      </c>
    </row>
    <row r="16" spans="1:10" ht="45.75" thickBot="1" x14ac:dyDescent="0.25">
      <c r="A16" s="148" t="s">
        <v>866</v>
      </c>
      <c r="B16" s="150"/>
      <c r="C16" s="150" t="s">
        <v>867</v>
      </c>
      <c r="D16" s="150" t="s">
        <v>868</v>
      </c>
      <c r="E16" s="150" t="s">
        <v>869</v>
      </c>
      <c r="F16" s="150" t="s">
        <v>870</v>
      </c>
      <c r="G16" s="150" t="s">
        <v>871</v>
      </c>
      <c r="H16" s="150" t="s">
        <v>872</v>
      </c>
      <c r="J16" s="116" t="s">
        <v>873</v>
      </c>
    </row>
    <row r="18" spans="1:8" ht="45" x14ac:dyDescent="0.2">
      <c r="A18" s="1640" t="s">
        <v>874</v>
      </c>
      <c r="B18" s="153" t="s">
        <v>875</v>
      </c>
      <c r="C18" s="154" t="s">
        <v>876</v>
      </c>
      <c r="D18" s="155" t="s">
        <v>877</v>
      </c>
      <c r="E18" s="155" t="s">
        <v>878</v>
      </c>
      <c r="F18" s="155" t="s">
        <v>879</v>
      </c>
      <c r="G18" s="155" t="s">
        <v>880</v>
      </c>
      <c r="H18" s="155" t="s">
        <v>881</v>
      </c>
    </row>
    <row r="19" spans="1:8" ht="78.75" x14ac:dyDescent="0.2">
      <c r="A19" s="1640"/>
      <c r="B19" s="156" t="s">
        <v>729</v>
      </c>
      <c r="C19" s="155" t="s">
        <v>882</v>
      </c>
      <c r="D19" s="155" t="s">
        <v>883</v>
      </c>
      <c r="E19" s="155" t="s">
        <v>884</v>
      </c>
      <c r="F19" s="155" t="s">
        <v>885</v>
      </c>
      <c r="G19" s="155" t="s">
        <v>886</v>
      </c>
      <c r="H19" s="155" t="s">
        <v>887</v>
      </c>
    </row>
    <row r="20" spans="1:8" ht="67.5" x14ac:dyDescent="0.2">
      <c r="A20" s="1640"/>
      <c r="B20" s="155" t="s">
        <v>888</v>
      </c>
      <c r="C20" s="155" t="s">
        <v>889</v>
      </c>
      <c r="D20" s="155" t="s">
        <v>890</v>
      </c>
      <c r="E20" s="155" t="s">
        <v>891</v>
      </c>
      <c r="F20" s="155" t="s">
        <v>892</v>
      </c>
      <c r="G20" s="155" t="s">
        <v>893</v>
      </c>
      <c r="H20" s="155" t="s">
        <v>894</v>
      </c>
    </row>
    <row r="27" spans="1:8" x14ac:dyDescent="0.2">
      <c r="B27" s="161" t="s">
        <v>917</v>
      </c>
      <c r="C27" s="161" t="str">
        <f>B28</f>
        <v>Clinical</v>
      </c>
      <c r="D27" s="161" t="str">
        <f>B29</f>
        <v>Schools</v>
      </c>
      <c r="E27" s="161" t="str">
        <f>B30</f>
        <v>Communities</v>
      </c>
    </row>
    <row r="28" spans="1:8" x14ac:dyDescent="0.2">
      <c r="B28" s="162" t="s">
        <v>906</v>
      </c>
      <c r="C28" s="163" t="s">
        <v>916</v>
      </c>
      <c r="D28" s="162" t="s">
        <v>918</v>
      </c>
      <c r="E28" s="162" t="s">
        <v>919</v>
      </c>
    </row>
    <row r="29" spans="1:8" x14ac:dyDescent="0.2">
      <c r="B29" s="162" t="s">
        <v>920</v>
      </c>
      <c r="C29" s="163" t="s">
        <v>921</v>
      </c>
      <c r="D29" s="162" t="s">
        <v>922</v>
      </c>
      <c r="E29" s="162" t="s">
        <v>923</v>
      </c>
    </row>
    <row r="30" spans="1:8" x14ac:dyDescent="0.2">
      <c r="B30" s="162" t="s">
        <v>913</v>
      </c>
      <c r="C30" s="163" t="s">
        <v>924</v>
      </c>
      <c r="D30" s="162"/>
      <c r="E30" s="162" t="s">
        <v>914</v>
      </c>
    </row>
    <row r="31" spans="1:8" x14ac:dyDescent="0.2">
      <c r="B31" s="162"/>
      <c r="C31" s="163" t="s">
        <v>925</v>
      </c>
      <c r="D31" s="162"/>
      <c r="E31" s="162" t="s">
        <v>926</v>
      </c>
    </row>
    <row r="32" spans="1:8" x14ac:dyDescent="0.2">
      <c r="B32" s="162"/>
      <c r="C32" s="163" t="s">
        <v>907</v>
      </c>
      <c r="D32" s="162"/>
      <c r="E32" s="162"/>
    </row>
    <row r="33" spans="2:5" x14ac:dyDescent="0.2">
      <c r="B33" s="162"/>
      <c r="C33" s="162" t="s">
        <v>927</v>
      </c>
      <c r="D33" s="162"/>
      <c r="E33" s="162"/>
    </row>
    <row r="36" spans="2:5" x14ac:dyDescent="0.2">
      <c r="B36" s="164" t="s">
        <v>733</v>
      </c>
    </row>
    <row r="37" spans="2:5" x14ac:dyDescent="0.2">
      <c r="B37" s="164" t="s">
        <v>932</v>
      </c>
    </row>
    <row r="38" spans="2:5" x14ac:dyDescent="0.2">
      <c r="B38" s="164" t="s">
        <v>930</v>
      </c>
    </row>
    <row r="39" spans="2:5" x14ac:dyDescent="0.2">
      <c r="B39" s="164" t="s">
        <v>931</v>
      </c>
    </row>
  </sheetData>
  <mergeCells count="6">
    <mergeCell ref="H10:H11"/>
    <mergeCell ref="A18:A20"/>
    <mergeCell ref="C5:H5"/>
    <mergeCell ref="A6:A7"/>
    <mergeCell ref="F10:F11"/>
    <mergeCell ref="G10:G11"/>
  </mergeCells>
  <conditionalFormatting sqref="F8:H8">
    <cfRule type="containsText" dxfId="3" priority="5" operator="containsText" text="N/A">
      <formula>NOT(ISERROR(SEARCH("N/A",F8)))</formula>
    </cfRule>
  </conditionalFormatting>
  <conditionalFormatting sqref="F9:H9 G10">
    <cfRule type="containsText" dxfId="2" priority="4" operator="containsText" text="N/A">
      <formula>NOT(ISERROR(SEARCH("N/A",F9)))</formula>
    </cfRule>
  </conditionalFormatting>
  <conditionalFormatting sqref="F14:H14">
    <cfRule type="containsText" dxfId="1" priority="3" operator="containsText" text="N/A">
      <formula>NOT(ISERROR(SEARCH("N/A",F14)))</formula>
    </cfRule>
  </conditionalFormatting>
  <conditionalFormatting sqref="F12:G12">
    <cfRule type="containsText" dxfId="0" priority="2" operator="containsText" text="N/A">
      <formula>NOT(ISERROR(SEARCH("N/A",F12)))</formula>
    </cfRule>
  </conditionalFormatting>
  <hyperlinks>
    <hyperlink ref="D7" location="_ftnref1" display="_ftnref1" xr:uid="{00000000-0004-0000-1500-000000000000}"/>
    <hyperlink ref="E10" location="_ftn1" display="_ftn1" xr:uid="{00000000-0004-0000-1500-000001000000}"/>
    <hyperlink ref="E11" location="_ftn1" display="_ftn1" xr:uid="{00000000-0004-0000-1500-000002000000}"/>
    <hyperlink ref="E7" location="_ftnref1" display="_ftnref1" xr:uid="{00000000-0004-0000-1500-000003000000}"/>
    <hyperlink ref="D12" location="_ftnref2" display="_ftnref2" xr:uid="{00000000-0004-0000-1500-000004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1"/>
  </sheetPr>
  <dimension ref="C2:H71"/>
  <sheetViews>
    <sheetView workbookViewId="0">
      <selection activeCell="D18" sqref="D18:E18"/>
    </sheetView>
  </sheetViews>
  <sheetFormatPr defaultRowHeight="12.75" x14ac:dyDescent="0.25"/>
  <cols>
    <col min="1" max="2" width="9" style="31"/>
    <col min="3" max="3" width="18.875" style="31" customWidth="1"/>
    <col min="4" max="4" width="17.125" style="31" customWidth="1"/>
    <col min="5" max="5" width="39.625" style="225" customWidth="1"/>
    <col min="6" max="6" width="34" style="31" customWidth="1"/>
    <col min="7" max="7" width="9" style="31"/>
    <col min="8" max="8" width="36" style="31" customWidth="1"/>
    <col min="9" max="16384" width="9" style="31"/>
  </cols>
  <sheetData>
    <row r="2" spans="3:8" ht="13.5" thickBot="1" x14ac:dyDescent="0.3"/>
    <row r="3" spans="3:8" ht="13.5" thickBot="1" x14ac:dyDescent="0.3">
      <c r="C3" s="1653" t="s">
        <v>934</v>
      </c>
      <c r="D3" s="1654"/>
      <c r="E3" s="1655"/>
    </row>
    <row r="4" spans="3:8" ht="13.5" thickBot="1" x14ac:dyDescent="0.3">
      <c r="C4" s="232" t="s">
        <v>935</v>
      </c>
      <c r="D4" s="233" t="s">
        <v>936</v>
      </c>
      <c r="E4" s="234" t="s">
        <v>937</v>
      </c>
      <c r="F4" s="235" t="s">
        <v>1040</v>
      </c>
      <c r="H4" s="226" t="s">
        <v>1053</v>
      </c>
    </row>
    <row r="5" spans="3:8" s="227" customFormat="1" ht="12" customHeight="1" x14ac:dyDescent="0.25">
      <c r="C5" s="1658" t="s">
        <v>938</v>
      </c>
      <c r="D5" s="236"/>
      <c r="E5" s="237"/>
      <c r="F5" s="207"/>
      <c r="H5" s="228"/>
    </row>
    <row r="6" spans="3:8" ht="11.25" customHeight="1" x14ac:dyDescent="0.25">
      <c r="C6" s="1659"/>
      <c r="D6" s="1656" t="s">
        <v>939</v>
      </c>
      <c r="E6" s="178" t="s">
        <v>940</v>
      </c>
      <c r="F6" s="209" t="s">
        <v>1022</v>
      </c>
      <c r="H6" s="229" t="s">
        <v>986</v>
      </c>
    </row>
    <row r="7" spans="3:8" ht="12.75" customHeight="1" x14ac:dyDescent="0.25">
      <c r="C7" s="1659"/>
      <c r="D7" s="1656"/>
      <c r="E7" s="178" t="s">
        <v>945</v>
      </c>
      <c r="F7" s="209" t="s">
        <v>1023</v>
      </c>
      <c r="H7" s="229" t="s">
        <v>987</v>
      </c>
    </row>
    <row r="8" spans="3:8" ht="11.25" hidden="1" customHeight="1" x14ac:dyDescent="0.25">
      <c r="C8" s="1659"/>
      <c r="D8" s="1656"/>
      <c r="E8" s="178" t="s">
        <v>951</v>
      </c>
      <c r="F8" s="209" t="s">
        <v>1024</v>
      </c>
      <c r="H8" s="229" t="s">
        <v>1041</v>
      </c>
    </row>
    <row r="9" spans="3:8" ht="12.75" customHeight="1" x14ac:dyDescent="0.25">
      <c r="C9" s="1659"/>
      <c r="D9" s="1656"/>
      <c r="E9" s="178" t="s">
        <v>955</v>
      </c>
      <c r="F9" s="209" t="s">
        <v>1025</v>
      </c>
      <c r="H9" s="229" t="s">
        <v>995</v>
      </c>
    </row>
    <row r="10" spans="3:8" ht="13.5" customHeight="1" x14ac:dyDescent="0.25">
      <c r="C10" s="1659"/>
      <c r="D10" s="1656"/>
      <c r="E10" s="178" t="s">
        <v>958</v>
      </c>
      <c r="F10" s="209" t="s">
        <v>1026</v>
      </c>
      <c r="H10" s="229" t="s">
        <v>988</v>
      </c>
    </row>
    <row r="11" spans="3:8" ht="16.5" customHeight="1" x14ac:dyDescent="0.25">
      <c r="C11" s="1659"/>
      <c r="D11" s="1652" t="s">
        <v>960</v>
      </c>
      <c r="E11" s="178" t="s">
        <v>941</v>
      </c>
      <c r="F11" s="209" t="s">
        <v>1027</v>
      </c>
      <c r="H11" s="229" t="s">
        <v>1042</v>
      </c>
    </row>
    <row r="12" spans="3:8" ht="12" customHeight="1" x14ac:dyDescent="0.25">
      <c r="C12" s="1659"/>
      <c r="D12" s="1652"/>
      <c r="E12" s="178" t="s">
        <v>946</v>
      </c>
      <c r="F12" s="209" t="s">
        <v>1028</v>
      </c>
      <c r="H12" s="229" t="s">
        <v>1043</v>
      </c>
    </row>
    <row r="13" spans="3:8" ht="11.25" customHeight="1" x14ac:dyDescent="0.25">
      <c r="C13" s="1659"/>
      <c r="D13" s="1652" t="s">
        <v>963</v>
      </c>
      <c r="E13" s="178" t="s">
        <v>942</v>
      </c>
      <c r="F13" s="209"/>
      <c r="H13" s="229" t="s">
        <v>989</v>
      </c>
    </row>
    <row r="14" spans="3:8" ht="11.25" customHeight="1" x14ac:dyDescent="0.25">
      <c r="C14" s="1659"/>
      <c r="D14" s="1652"/>
      <c r="E14" s="178" t="s">
        <v>947</v>
      </c>
      <c r="F14" s="209"/>
      <c r="H14" s="229" t="s">
        <v>990</v>
      </c>
    </row>
    <row r="15" spans="3:8" ht="11.25" customHeight="1" x14ac:dyDescent="0.25">
      <c r="C15" s="1659"/>
      <c r="D15" s="1652"/>
      <c r="E15" s="178" t="s">
        <v>952</v>
      </c>
      <c r="F15" s="209"/>
      <c r="H15" s="229" t="s">
        <v>991</v>
      </c>
    </row>
    <row r="16" spans="3:8" ht="13.5" thickBot="1" x14ac:dyDescent="0.3">
      <c r="C16" s="1660"/>
      <c r="D16" s="1657"/>
      <c r="E16" s="231" t="s">
        <v>956</v>
      </c>
      <c r="F16" s="217"/>
      <c r="H16" s="229" t="s">
        <v>992</v>
      </c>
    </row>
    <row r="17" spans="3:8" ht="12.75" customHeight="1" x14ac:dyDescent="0.25">
      <c r="C17" s="1658" t="s">
        <v>965</v>
      </c>
      <c r="D17" s="1661" t="s">
        <v>939</v>
      </c>
      <c r="E17" s="206"/>
      <c r="F17" s="207"/>
      <c r="H17" s="229" t="s">
        <v>993</v>
      </c>
    </row>
    <row r="18" spans="3:8" ht="26.25" thickBot="1" x14ac:dyDescent="0.3">
      <c r="C18" s="1659"/>
      <c r="D18" s="1652"/>
      <c r="E18" s="178" t="s">
        <v>943</v>
      </c>
      <c r="F18" s="209" t="s">
        <v>1015</v>
      </c>
      <c r="H18" s="230" t="s">
        <v>994</v>
      </c>
    </row>
    <row r="19" spans="3:8" ht="12.75" customHeight="1" x14ac:dyDescent="0.25">
      <c r="C19" s="1659"/>
      <c r="D19" s="1652"/>
      <c r="E19" s="178" t="s">
        <v>948</v>
      </c>
      <c r="F19" s="209" t="s">
        <v>1016</v>
      </c>
    </row>
    <row r="20" spans="3:8" ht="11.25" customHeight="1" x14ac:dyDescent="0.25">
      <c r="C20" s="1659"/>
      <c r="D20" s="1652"/>
      <c r="E20" s="178" t="s">
        <v>953</v>
      </c>
      <c r="F20" s="209" t="s">
        <v>1017</v>
      </c>
    </row>
    <row r="21" spans="3:8" ht="11.25" customHeight="1" x14ac:dyDescent="0.25">
      <c r="C21" s="1659"/>
      <c r="D21" s="1652"/>
      <c r="E21" s="178" t="s">
        <v>957</v>
      </c>
      <c r="F21" s="209" t="s">
        <v>1018</v>
      </c>
    </row>
    <row r="22" spans="3:8" ht="11.25" customHeight="1" x14ac:dyDescent="0.25">
      <c r="C22" s="1659"/>
      <c r="D22" s="1652"/>
      <c r="E22" s="178" t="s">
        <v>959</v>
      </c>
      <c r="F22" s="209" t="s">
        <v>1019</v>
      </c>
    </row>
    <row r="23" spans="3:8" ht="11.25" customHeight="1" x14ac:dyDescent="0.25">
      <c r="C23" s="1659"/>
      <c r="D23" s="1652"/>
      <c r="E23" s="178" t="s">
        <v>961</v>
      </c>
      <c r="F23" s="209" t="s">
        <v>1020</v>
      </c>
    </row>
    <row r="24" spans="3:8" ht="11.25" customHeight="1" x14ac:dyDescent="0.25">
      <c r="C24" s="1659"/>
      <c r="D24" s="1652"/>
      <c r="E24" s="178" t="s">
        <v>962</v>
      </c>
      <c r="F24" s="209" t="s">
        <v>1021</v>
      </c>
    </row>
    <row r="25" spans="3:8" ht="12" customHeight="1" thickBot="1" x14ac:dyDescent="0.3">
      <c r="C25" s="1660"/>
      <c r="D25" s="1657"/>
      <c r="E25" s="231" t="s">
        <v>964</v>
      </c>
      <c r="F25" s="217"/>
    </row>
    <row r="26" spans="3:8" ht="11.25" customHeight="1" x14ac:dyDescent="0.25">
      <c r="C26" s="1658" t="s">
        <v>966</v>
      </c>
      <c r="D26" s="206" t="s">
        <v>967</v>
      </c>
      <c r="E26" s="206"/>
      <c r="F26" s="207"/>
    </row>
    <row r="27" spans="3:8" ht="11.25" customHeight="1" x14ac:dyDescent="0.25">
      <c r="C27" s="1659"/>
      <c r="D27" s="177"/>
      <c r="E27" s="177" t="s">
        <v>944</v>
      </c>
      <c r="F27" s="209" t="s">
        <v>1029</v>
      </c>
    </row>
    <row r="28" spans="3:8" ht="25.5" x14ac:dyDescent="0.25">
      <c r="C28" s="1659"/>
      <c r="D28" s="177"/>
      <c r="E28" s="177" t="s">
        <v>949</v>
      </c>
      <c r="F28" s="209" t="s">
        <v>1030</v>
      </c>
    </row>
    <row r="29" spans="3:8" ht="11.25" customHeight="1" x14ac:dyDescent="0.25">
      <c r="C29" s="1659"/>
      <c r="D29" s="1652"/>
      <c r="E29" s="178" t="s">
        <v>1044</v>
      </c>
      <c r="F29" s="209" t="s">
        <v>1026</v>
      </c>
    </row>
    <row r="30" spans="3:8" x14ac:dyDescent="0.25">
      <c r="C30" s="1659"/>
      <c r="D30" s="1652"/>
      <c r="E30" s="178" t="s">
        <v>950</v>
      </c>
      <c r="F30" s="209"/>
    </row>
    <row r="31" spans="3:8" ht="23.25" customHeight="1" x14ac:dyDescent="0.25">
      <c r="C31" s="1659"/>
      <c r="D31" s="1652"/>
      <c r="E31" s="178" t="s">
        <v>954</v>
      </c>
      <c r="F31" s="209"/>
    </row>
    <row r="32" spans="3:8" ht="25.5" x14ac:dyDescent="0.25">
      <c r="C32" s="1659"/>
      <c r="D32" s="1652" t="s">
        <v>968</v>
      </c>
      <c r="E32" s="178" t="s">
        <v>954</v>
      </c>
      <c r="F32" s="209"/>
    </row>
    <row r="33" spans="3:6" ht="26.25" thickBot="1" x14ac:dyDescent="0.3">
      <c r="C33" s="1660"/>
      <c r="D33" s="1657"/>
      <c r="E33" s="231" t="s">
        <v>949</v>
      </c>
      <c r="F33" s="217"/>
    </row>
    <row r="34" spans="3:6" ht="12.75" customHeight="1" x14ac:dyDescent="0.25">
      <c r="C34" s="1649" t="s">
        <v>970</v>
      </c>
      <c r="D34" s="206"/>
      <c r="E34" s="238"/>
      <c r="F34" s="207"/>
    </row>
    <row r="35" spans="3:6" ht="25.5" x14ac:dyDescent="0.25">
      <c r="C35" s="1650"/>
      <c r="D35" s="177" t="s">
        <v>971</v>
      </c>
      <c r="E35" s="178" t="s">
        <v>976</v>
      </c>
      <c r="F35" s="209" t="s">
        <v>1031</v>
      </c>
    </row>
    <row r="36" spans="3:6" ht="25.5" customHeight="1" x14ac:dyDescent="0.25">
      <c r="C36" s="1650"/>
      <c r="D36" s="177" t="s">
        <v>972</v>
      </c>
      <c r="E36" s="178" t="s">
        <v>977</v>
      </c>
      <c r="F36" s="209" t="s">
        <v>1032</v>
      </c>
    </row>
    <row r="37" spans="3:6" ht="25.5" x14ac:dyDescent="0.25">
      <c r="C37" s="1650"/>
      <c r="D37" s="177" t="s">
        <v>972</v>
      </c>
      <c r="E37" s="178" t="s">
        <v>978</v>
      </c>
      <c r="F37" s="209" t="s">
        <v>1033</v>
      </c>
    </row>
    <row r="38" spans="3:6" ht="51" x14ac:dyDescent="0.25">
      <c r="C38" s="1650"/>
      <c r="D38" s="177" t="s">
        <v>973</v>
      </c>
      <c r="E38" s="178" t="s">
        <v>979</v>
      </c>
      <c r="F38" s="209" t="s">
        <v>1034</v>
      </c>
    </row>
    <row r="39" spans="3:6" ht="26.25" thickBot="1" x14ac:dyDescent="0.3">
      <c r="C39" s="1651"/>
      <c r="D39" s="216"/>
      <c r="E39" s="231"/>
      <c r="F39" s="217" t="s">
        <v>1032</v>
      </c>
    </row>
    <row r="40" spans="3:6" ht="15.75" customHeight="1" x14ac:dyDescent="0.25">
      <c r="C40" s="1649" t="s">
        <v>974</v>
      </c>
      <c r="D40" s="206"/>
      <c r="E40" s="238"/>
      <c r="F40" s="207"/>
    </row>
    <row r="41" spans="3:6" ht="12.75" customHeight="1" x14ac:dyDescent="0.25">
      <c r="C41" s="1650"/>
      <c r="D41" s="1652" t="s">
        <v>975</v>
      </c>
      <c r="E41" s="177"/>
      <c r="F41" s="209"/>
    </row>
    <row r="42" spans="3:6" x14ac:dyDescent="0.25">
      <c r="C42" s="1650"/>
      <c r="D42" s="1652"/>
      <c r="E42" s="178" t="s">
        <v>980</v>
      </c>
      <c r="F42" s="209" t="s">
        <v>1031</v>
      </c>
    </row>
    <row r="43" spans="3:6" ht="12.75" customHeight="1" x14ac:dyDescent="0.25">
      <c r="C43" s="1650"/>
      <c r="D43" s="1652"/>
      <c r="E43" s="222" t="s">
        <v>984</v>
      </c>
      <c r="F43" s="209" t="s">
        <v>1032</v>
      </c>
    </row>
    <row r="44" spans="3:6" ht="12.75" customHeight="1" x14ac:dyDescent="0.25">
      <c r="C44" s="1650"/>
      <c r="D44" s="177"/>
      <c r="E44" s="178"/>
      <c r="F44" s="209" t="s">
        <v>1035</v>
      </c>
    </row>
    <row r="45" spans="3:6" ht="15" customHeight="1" x14ac:dyDescent="0.25">
      <c r="C45" s="1650"/>
      <c r="D45" s="177"/>
      <c r="E45" s="177"/>
      <c r="F45" s="209" t="s">
        <v>1032</v>
      </c>
    </row>
    <row r="46" spans="3:6" ht="15" customHeight="1" thickBot="1" x14ac:dyDescent="0.3">
      <c r="C46" s="1651"/>
      <c r="D46" s="216"/>
      <c r="E46" s="216"/>
      <c r="F46" s="217" t="s">
        <v>1036</v>
      </c>
    </row>
    <row r="47" spans="3:6" x14ac:dyDescent="0.25">
      <c r="C47" s="1649" t="s">
        <v>798</v>
      </c>
      <c r="D47" s="219"/>
      <c r="E47" s="219"/>
      <c r="F47" s="220"/>
    </row>
    <row r="48" spans="3:6" ht="11.25" customHeight="1" x14ac:dyDescent="0.25">
      <c r="C48" s="1650"/>
      <c r="D48" s="177"/>
      <c r="E48" s="177"/>
      <c r="F48" s="209"/>
    </row>
    <row r="49" spans="3:6" ht="11.25" customHeight="1" x14ac:dyDescent="0.25">
      <c r="C49" s="1650"/>
      <c r="D49" s="177"/>
      <c r="E49" s="224" t="s">
        <v>981</v>
      </c>
      <c r="F49" s="209" t="s">
        <v>1037</v>
      </c>
    </row>
    <row r="50" spans="3:6" ht="11.25" customHeight="1" x14ac:dyDescent="0.25">
      <c r="C50" s="1650"/>
      <c r="D50" s="177"/>
      <c r="E50" s="223" t="s">
        <v>982</v>
      </c>
      <c r="F50" s="209" t="s">
        <v>1038</v>
      </c>
    </row>
    <row r="51" spans="3:6" ht="11.25" customHeight="1" x14ac:dyDescent="0.25">
      <c r="C51" s="1650"/>
      <c r="D51" s="177"/>
      <c r="E51" s="223" t="s">
        <v>983</v>
      </c>
      <c r="F51" s="209" t="s">
        <v>1039</v>
      </c>
    </row>
    <row r="52" spans="3:6" ht="11.25" customHeight="1" thickBot="1" x14ac:dyDescent="0.3">
      <c r="C52" s="1651"/>
      <c r="D52" s="216"/>
      <c r="E52" s="231"/>
      <c r="F52" s="217" t="s">
        <v>1032</v>
      </c>
    </row>
    <row r="53" spans="3:6" ht="11.25" customHeight="1" x14ac:dyDescent="0.25"/>
    <row r="54" spans="3:6" ht="11.25" customHeight="1" x14ac:dyDescent="0.25"/>
    <row r="55" spans="3:6" ht="11.25" customHeight="1" x14ac:dyDescent="0.25"/>
    <row r="56" spans="3:6" ht="11.25" customHeight="1" x14ac:dyDescent="0.25"/>
    <row r="57" spans="3:6" ht="11.25" customHeight="1" x14ac:dyDescent="0.25"/>
    <row r="58" spans="3:6" ht="11.25" customHeight="1" x14ac:dyDescent="0.25"/>
    <row r="59" spans="3:6" ht="11.25" customHeight="1" x14ac:dyDescent="0.25"/>
    <row r="60" spans="3:6" ht="11.25" customHeight="1" x14ac:dyDescent="0.25"/>
    <row r="61" spans="3:6" ht="11.25" customHeight="1" x14ac:dyDescent="0.25"/>
    <row r="63" spans="3:6" ht="11.25" customHeight="1" x14ac:dyDescent="0.25"/>
    <row r="64" spans="3: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mergeCells count="14">
    <mergeCell ref="C40:C46"/>
    <mergeCell ref="C47:C52"/>
    <mergeCell ref="D41:D43"/>
    <mergeCell ref="C3:E3"/>
    <mergeCell ref="D6:D10"/>
    <mergeCell ref="D11:D12"/>
    <mergeCell ref="D13:D16"/>
    <mergeCell ref="C17:C25"/>
    <mergeCell ref="D17:D25"/>
    <mergeCell ref="C26:C33"/>
    <mergeCell ref="D29:D31"/>
    <mergeCell ref="D32:D33"/>
    <mergeCell ref="C5:C16"/>
    <mergeCell ref="C34:C3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1"/>
  </sheetPr>
  <dimension ref="C2:AD21"/>
  <sheetViews>
    <sheetView workbookViewId="0">
      <selection activeCell="D18" sqref="D18:E18"/>
    </sheetView>
  </sheetViews>
  <sheetFormatPr defaultRowHeight="15" x14ac:dyDescent="0.25"/>
  <cols>
    <col min="1" max="2" width="9" style="334"/>
    <col min="3" max="3" width="9.25" style="334" customWidth="1"/>
    <col min="4" max="4" width="19" style="334" bestFit="1" customWidth="1"/>
    <col min="5" max="5" width="8.25" style="334" customWidth="1"/>
    <col min="6" max="9" width="6.625" style="334" bestFit="1" customWidth="1"/>
    <col min="10" max="10" width="8.25" style="334" bestFit="1" customWidth="1"/>
    <col min="11" max="27" width="6.625" style="334" bestFit="1" customWidth="1"/>
    <col min="28" max="28" width="8.25" style="334" bestFit="1" customWidth="1"/>
    <col min="29" max="30" width="6.625" style="334" bestFit="1" customWidth="1"/>
    <col min="31" max="16384" width="9" style="334"/>
  </cols>
  <sheetData>
    <row r="2" spans="3:30" ht="74.25" customHeight="1" x14ac:dyDescent="0.25">
      <c r="C2" s="1662" t="s">
        <v>183</v>
      </c>
      <c r="D2" s="1663"/>
      <c r="E2" s="355" t="str">
        <f>'Home Page'!R6</f>
        <v>Bangladesh</v>
      </c>
      <c r="F2" s="344" t="s">
        <v>24</v>
      </c>
      <c r="G2" s="344" t="s">
        <v>25</v>
      </c>
      <c r="H2" s="344" t="s">
        <v>31</v>
      </c>
      <c r="I2" s="344" t="s">
        <v>41</v>
      </c>
      <c r="J2" s="344" t="s">
        <v>46</v>
      </c>
      <c r="K2" s="344" t="s">
        <v>56</v>
      </c>
      <c r="L2" s="344" t="s">
        <v>71</v>
      </c>
      <c r="M2" s="344" t="s">
        <v>75</v>
      </c>
      <c r="N2" s="344" t="s">
        <v>76</v>
      </c>
      <c r="O2" s="344" t="s">
        <v>1131</v>
      </c>
      <c r="P2" s="344" t="s">
        <v>86</v>
      </c>
      <c r="Q2" s="344" t="s">
        <v>93</v>
      </c>
      <c r="R2" s="344" t="s">
        <v>99</v>
      </c>
      <c r="S2" s="344" t="s">
        <v>110</v>
      </c>
      <c r="T2" s="344" t="s">
        <v>112</v>
      </c>
      <c r="U2" s="344" t="s">
        <v>118</v>
      </c>
      <c r="V2" s="344" t="s">
        <v>133</v>
      </c>
      <c r="W2" s="344" t="s">
        <v>148</v>
      </c>
      <c r="X2" s="344" t="s">
        <v>153</v>
      </c>
      <c r="Y2" s="344" t="s">
        <v>158</v>
      </c>
      <c r="Z2" s="344" t="s">
        <v>166</v>
      </c>
      <c r="AA2" s="344" t="s">
        <v>167</v>
      </c>
      <c r="AB2" s="344" t="s">
        <v>170</v>
      </c>
      <c r="AC2" s="344" t="s">
        <v>178</v>
      </c>
      <c r="AD2" s="344" t="s">
        <v>179</v>
      </c>
    </row>
    <row r="3" spans="3:30" x14ac:dyDescent="0.25">
      <c r="C3" s="1664" t="s">
        <v>1078</v>
      </c>
      <c r="D3" s="335" t="s">
        <v>1076</v>
      </c>
      <c r="E3" s="351" t="b">
        <f t="shared" ref="E3:E12" si="0">IF(ISBLANK(IF($E$2=$F$2,F3,IF($E$2=$G$2,G3,IF($E$2=$H$2,H3,IF($E$2=$I$2,I3,IF($E$2=$J$2,J3,IF($E$2=$K$2,K3,IF($E$2=$L$2,L3,IF($E$2=$M$2,M3,IF($E$2=$N$2,N3,IF($E$2=$O$2,O3,IF($E$2=$P$2,P3,IF($E$2=$Q$2,Q3,IF($E$2=$R$2,R3,IF($E$2=$S$2,S3,IF($E$2=$T$2,T3,IF($E$2=$U$2,U3,IF($E$2=$V$2,V3,IF($E$2=$W$2,W3,IF($E$2=$X$2,X3,IF($E$2=$Y$2,Y3,IF($E$2=$Z$2,Z3,IF($E$2=$AA$2,AA3,IF($E$2=$AB$2,AB3,IF($E$2=$AC$2,AC3,IF($E$2=$AD$2,AD3)))))))))))))))))))))))))),"-",(IF($E$2=$F$2,F3,IF($E$2=$G$2,G3,IF($E$2=$H$2,H3,IF($E$2=$I$2,I3,IF($E$2=$J$2,J3,IF($E$2=$K$2,K3,IF($E$2=$L$2,L3,IF($E$2=$M$2,M3,IF($E$2=$N$2,N3,IF($E$2=$O$2,O3,IF($E$2=$P$2,P3,IF($E$2=$Q$2,Q3,IF($E$2=$R$2,R3,IF($E$2=$S$2,S3,IF($E$2=$T$2,T3,IF($E$2=$U$2,U3,IF($E$2=$V$2,V3,IF($E$2=$W$2,W3,IF($E$2=$X$2,X3,IF($E$2=$Y$2,Y3,IF($E$2=$Z$2,Z3,IF($E$2=$AA$2,AA3,IF($E$2=$AB$2,AB3,IF($E$2=$AC$2,AC3,IF($E$2=$AD$2,AD3)))))))))))))))))))))))))))</f>
        <v>0</v>
      </c>
      <c r="F3" s="345">
        <f>'Master Dataset2'!F68</f>
        <v>1158.48</v>
      </c>
      <c r="G3" s="346">
        <f>'Master Dataset2'!G68</f>
        <v>7717.39</v>
      </c>
      <c r="H3" s="346">
        <f>'Master Dataset2'!H68</f>
        <v>4367.5600000000004</v>
      </c>
      <c r="I3" s="346">
        <f>'Master Dataset2'!I68</f>
        <v>1314.2</v>
      </c>
      <c r="J3" s="346">
        <f>'Master Dataset2'!J68</f>
        <v>3006.65</v>
      </c>
      <c r="K3" s="346">
        <f>'Master Dataset2'!K68</f>
        <v>1041.75</v>
      </c>
      <c r="L3" s="346">
        <f>'Master Dataset2'!L68</f>
        <v>779.51</v>
      </c>
      <c r="M3" s="346">
        <f>'Master Dataset2'!M68</f>
        <v>22031.17</v>
      </c>
      <c r="N3" s="346">
        <f>'Master Dataset2'!N68</f>
        <v>15868.36</v>
      </c>
      <c r="O3" s="346">
        <f>'Master Dataset2'!O68</f>
        <v>1165.53</v>
      </c>
      <c r="P3" s="346">
        <f>'Master Dataset2'!P68</f>
        <v>10028.08</v>
      </c>
      <c r="Q3" s="346">
        <f>'Master Dataset2'!Q68</f>
        <v>2972.33</v>
      </c>
      <c r="R3" s="346">
        <f>'Master Dataset2'!R68</f>
        <v>4787.07</v>
      </c>
      <c r="S3" s="346">
        <f>'Master Dataset2'!S68</f>
        <v>17485.7</v>
      </c>
      <c r="T3" s="346">
        <f>'Master Dataset2'!T68</f>
        <v>1145.55</v>
      </c>
      <c r="U3" s="346">
        <f>'Master Dataset2'!U68</f>
        <v>22483.96</v>
      </c>
      <c r="V3" s="346">
        <f>'Master Dataset2'!V68</f>
        <v>553.86</v>
      </c>
      <c r="W3" s="346">
        <f>'Master Dataset2'!W68</f>
        <v>71903.710000000006</v>
      </c>
      <c r="X3" s="346">
        <f>'Master Dataset2'!X68</f>
        <v>2004.86</v>
      </c>
      <c r="Y3" s="346">
        <f>'Master Dataset2'!Y68</f>
        <v>2188.73</v>
      </c>
      <c r="Z3" s="346">
        <f>'Master Dataset2'!Z68</f>
        <v>15311.33</v>
      </c>
      <c r="AA3" s="346">
        <f>'Master Dataset2'!AA68</f>
        <v>939.27</v>
      </c>
      <c r="AB3" s="346">
        <f>'Master Dataset2'!AB68</f>
        <v>7600.44</v>
      </c>
      <c r="AC3" s="346">
        <f>'Master Dataset2'!AC68</f>
        <v>6573</v>
      </c>
      <c r="AD3" s="347">
        <f>'Master Dataset2'!AD68</f>
        <v>9038.32</v>
      </c>
    </row>
    <row r="4" spans="3:30" x14ac:dyDescent="0.25">
      <c r="C4" s="1665"/>
      <c r="D4" s="336" t="s">
        <v>1135</v>
      </c>
      <c r="E4" s="352" t="b">
        <f t="shared" si="0"/>
        <v>0</v>
      </c>
      <c r="F4" s="348">
        <f>'Master Dataset2'!F71</f>
        <v>880.7</v>
      </c>
      <c r="G4" s="349">
        <f>'Master Dataset2'!G71</f>
        <v>6957.49</v>
      </c>
      <c r="H4" s="349">
        <f>'Master Dataset2'!H71</f>
        <v>3821.56</v>
      </c>
      <c r="I4" s="349">
        <f>'Master Dataset2'!I71</f>
        <v>1377.05</v>
      </c>
      <c r="J4" s="349">
        <f>'Master Dataset2'!J71</f>
        <v>2852.34</v>
      </c>
      <c r="K4" s="349">
        <f>'Master Dataset2'!K71</f>
        <v>1527.87</v>
      </c>
      <c r="L4" s="349">
        <f>'Master Dataset2'!L71</f>
        <v>577.6</v>
      </c>
      <c r="M4" s="349">
        <f>'Master Dataset2'!M71</f>
        <v>23159.79</v>
      </c>
      <c r="N4" s="349">
        <f>'Master Dataset2'!N71</f>
        <v>17758.38</v>
      </c>
      <c r="O4" s="349">
        <f>'Master Dataset2'!O71</f>
        <v>1072.9100000000001</v>
      </c>
      <c r="P4" s="349">
        <f>'Master Dataset2'!P71</f>
        <v>8816.43</v>
      </c>
      <c r="Q4" s="349">
        <f>'Master Dataset2'!Q71</f>
        <v>2828.32</v>
      </c>
      <c r="R4" s="349">
        <f>'Master Dataset2'!R71</f>
        <v>3237</v>
      </c>
      <c r="S4" s="349">
        <f>'Master Dataset2'!S71</f>
        <v>16759.689999999999</v>
      </c>
      <c r="T4" s="349">
        <f>'Master Dataset2'!T71</f>
        <v>1164.92</v>
      </c>
      <c r="U4" s="349">
        <f>'Master Dataset2'!U71</f>
        <v>16987.41</v>
      </c>
      <c r="V4" s="349">
        <f>'Master Dataset2'!V71</f>
        <v>476.3</v>
      </c>
      <c r="W4" s="349">
        <f>'Master Dataset2'!W71</f>
        <v>53415.82</v>
      </c>
      <c r="X4" s="349">
        <f>'Master Dataset2'!X71</f>
        <v>1326.83</v>
      </c>
      <c r="Y4" s="349">
        <f>'Master Dataset2'!Y71</f>
        <v>1668.1</v>
      </c>
      <c r="Z4" s="349">
        <f>'Master Dataset2'!Z71</f>
        <v>14924.18</v>
      </c>
      <c r="AA4" s="349">
        <f>'Master Dataset2'!AA71</f>
        <v>637.08000000000004</v>
      </c>
      <c r="AB4" s="349">
        <f>'Master Dataset2'!AB71</f>
        <v>6127.06</v>
      </c>
      <c r="AC4" s="349">
        <f>'Master Dataset2'!AC71</f>
        <v>4989.76</v>
      </c>
      <c r="AD4" s="350">
        <f>'Master Dataset2'!AD71</f>
        <v>6712.2</v>
      </c>
    </row>
    <row r="5" spans="3:30" x14ac:dyDescent="0.25">
      <c r="C5" s="1665"/>
      <c r="D5" s="336" t="s">
        <v>1137</v>
      </c>
      <c r="E5" s="352" t="b">
        <f t="shared" si="0"/>
        <v>0</v>
      </c>
      <c r="F5" s="348">
        <v>383</v>
      </c>
      <c r="G5" s="349">
        <v>957</v>
      </c>
      <c r="H5" s="349">
        <v>817</v>
      </c>
      <c r="I5" s="349">
        <v>952</v>
      </c>
      <c r="J5" s="349">
        <v>625</v>
      </c>
      <c r="K5" s="349">
        <v>404</v>
      </c>
      <c r="L5" s="349">
        <v>211</v>
      </c>
      <c r="M5" s="349">
        <v>8081</v>
      </c>
      <c r="N5" s="349">
        <v>6423</v>
      </c>
      <c r="O5" s="349">
        <v>292</v>
      </c>
      <c r="P5" s="349">
        <v>3323</v>
      </c>
      <c r="Q5" s="349">
        <v>659</v>
      </c>
      <c r="R5" s="349">
        <v>1050</v>
      </c>
      <c r="S5" s="349">
        <v>3387</v>
      </c>
      <c r="T5" s="349">
        <v>432</v>
      </c>
      <c r="U5" s="349">
        <v>5014</v>
      </c>
      <c r="V5" s="349">
        <v>150</v>
      </c>
      <c r="W5" s="349">
        <v>17709</v>
      </c>
      <c r="X5" s="349">
        <v>392</v>
      </c>
      <c r="Y5" s="349">
        <v>621</v>
      </c>
      <c r="Z5" s="349">
        <v>5211</v>
      </c>
      <c r="AA5" s="349">
        <v>164</v>
      </c>
      <c r="AB5" s="349">
        <v>2362</v>
      </c>
      <c r="AC5" s="349">
        <v>1298</v>
      </c>
      <c r="AD5" s="350">
        <v>2728</v>
      </c>
    </row>
    <row r="6" spans="3:30" x14ac:dyDescent="0.25">
      <c r="C6" s="1665"/>
      <c r="D6" s="336" t="s">
        <v>1136</v>
      </c>
      <c r="E6" s="353" t="b">
        <f t="shared" si="0"/>
        <v>0</v>
      </c>
      <c r="F6" s="338">
        <f>(F3-F4)/(F3-F5)</f>
        <v>0.35820395110125336</v>
      </c>
      <c r="G6" s="339">
        <f t="shared" ref="G6:AD6" si="1">(G3-G4)/(G3-G5)</f>
        <v>0.11240475771368227</v>
      </c>
      <c r="H6" s="339">
        <f t="shared" si="1"/>
        <v>0.1537785588752198</v>
      </c>
      <c r="I6" s="339">
        <f t="shared" si="1"/>
        <v>-0.17352291551628907</v>
      </c>
      <c r="J6" s="339">
        <f t="shared" si="1"/>
        <v>6.4791216173661098E-2</v>
      </c>
      <c r="K6" s="339">
        <f t="shared" si="1"/>
        <v>-0.76224225793806333</v>
      </c>
      <c r="L6" s="339">
        <f t="shared" si="1"/>
        <v>0.35515646162776376</v>
      </c>
      <c r="M6" s="339">
        <f t="shared" si="1"/>
        <v>-8.09036735753043E-2</v>
      </c>
      <c r="N6" s="339">
        <f t="shared" si="1"/>
        <v>-0.20010036674091833</v>
      </c>
      <c r="O6" s="339">
        <f t="shared" si="1"/>
        <v>0.1060295582292536</v>
      </c>
      <c r="P6" s="339">
        <f t="shared" si="1"/>
        <v>0.18070627046955437</v>
      </c>
      <c r="Q6" s="339">
        <f t="shared" si="1"/>
        <v>6.225225108393518E-2</v>
      </c>
      <c r="R6" s="339">
        <f t="shared" si="1"/>
        <v>0.41478216891843073</v>
      </c>
      <c r="S6" s="339">
        <f t="shared" si="1"/>
        <v>5.149481867122515E-2</v>
      </c>
      <c r="T6" s="339">
        <f t="shared" si="1"/>
        <v>-2.714596033914949E-2</v>
      </c>
      <c r="U6" s="339">
        <f t="shared" si="1"/>
        <v>0.31462865398661471</v>
      </c>
      <c r="V6" s="339">
        <f t="shared" si="1"/>
        <v>0.19204674887337195</v>
      </c>
      <c r="W6" s="339">
        <f t="shared" si="1"/>
        <v>0.34113827714919048</v>
      </c>
      <c r="X6" s="339">
        <f t="shared" si="1"/>
        <v>0.4203898664484208</v>
      </c>
      <c r="Y6" s="339">
        <f t="shared" si="1"/>
        <v>0.33209162291976302</v>
      </c>
      <c r="Z6" s="339">
        <f t="shared" si="1"/>
        <v>3.8330430787904914E-2</v>
      </c>
      <c r="AA6" s="339">
        <f t="shared" si="1"/>
        <v>0.38978678395913674</v>
      </c>
      <c r="AB6" s="339">
        <f t="shared" si="1"/>
        <v>0.28126312413619309</v>
      </c>
      <c r="AC6" s="339">
        <f t="shared" si="1"/>
        <v>0.30014028436018952</v>
      </c>
      <c r="AD6" s="340">
        <f t="shared" si="1"/>
        <v>0.36862155960395038</v>
      </c>
    </row>
    <row r="7" spans="3:30" x14ac:dyDescent="0.25">
      <c r="C7" s="1666"/>
      <c r="D7" s="337" t="s">
        <v>1079</v>
      </c>
      <c r="E7" s="354" t="b">
        <f t="shared" si="0"/>
        <v>0</v>
      </c>
      <c r="F7" s="341">
        <v>1</v>
      </c>
      <c r="G7" s="342">
        <v>1</v>
      </c>
      <c r="H7" s="342">
        <v>1</v>
      </c>
      <c r="I7" s="342">
        <v>1</v>
      </c>
      <c r="J7" s="342">
        <v>1</v>
      </c>
      <c r="K7" s="342">
        <v>1</v>
      </c>
      <c r="L7" s="342">
        <v>1</v>
      </c>
      <c r="M7" s="342">
        <v>1</v>
      </c>
      <c r="N7" s="342">
        <v>1</v>
      </c>
      <c r="O7" s="342">
        <v>1</v>
      </c>
      <c r="P7" s="342">
        <v>1</v>
      </c>
      <c r="Q7" s="342">
        <v>1</v>
      </c>
      <c r="R7" s="342">
        <v>1</v>
      </c>
      <c r="S7" s="342">
        <v>1</v>
      </c>
      <c r="T7" s="342">
        <v>1</v>
      </c>
      <c r="U7" s="342">
        <v>1</v>
      </c>
      <c r="V7" s="342">
        <v>1</v>
      </c>
      <c r="W7" s="342">
        <v>1</v>
      </c>
      <c r="X7" s="342">
        <v>1</v>
      </c>
      <c r="Y7" s="342">
        <v>1</v>
      </c>
      <c r="Z7" s="342">
        <v>1</v>
      </c>
      <c r="AA7" s="342">
        <v>1</v>
      </c>
      <c r="AB7" s="342">
        <v>1</v>
      </c>
      <c r="AC7" s="342">
        <v>1</v>
      </c>
      <c r="AD7" s="343">
        <v>1</v>
      </c>
    </row>
    <row r="8" spans="3:30" x14ac:dyDescent="0.25">
      <c r="C8" s="1664" t="s">
        <v>1077</v>
      </c>
      <c r="D8" s="335" t="s">
        <v>1076</v>
      </c>
      <c r="E8" s="351" t="b">
        <f t="shared" si="0"/>
        <v>0</v>
      </c>
      <c r="F8" s="345">
        <f>'Master Dataset2'!F120</f>
        <v>343</v>
      </c>
      <c r="G8" s="346">
        <f>'Master Dataset2'!G120</f>
        <v>345</v>
      </c>
      <c r="H8" s="346">
        <f>'Master Dataset2'!H120</f>
        <v>2637</v>
      </c>
      <c r="I8" s="346">
        <f>'Master Dataset2'!I120</f>
        <v>3807</v>
      </c>
      <c r="J8" s="346">
        <f>'Master Dataset2'!J120</f>
        <v>2292</v>
      </c>
      <c r="K8" s="346">
        <f>'Master Dataset2'!K120</f>
        <v>11095</v>
      </c>
      <c r="L8" s="346">
        <f>'Master Dataset2'!L120</f>
        <v>768</v>
      </c>
      <c r="M8" s="346">
        <f>'Master Dataset2'!M120</f>
        <v>4250.3353999999999</v>
      </c>
      <c r="N8" s="346">
        <f>'Master Dataset2'!N120</f>
        <v>301</v>
      </c>
      <c r="O8" s="346">
        <f>'Master Dataset2'!O120</f>
        <v>43</v>
      </c>
      <c r="P8" s="346">
        <f>'Master Dataset2'!P120</f>
        <v>9406</v>
      </c>
      <c r="Q8" s="346">
        <f>'Master Dataset2'!Q120</f>
        <v>906</v>
      </c>
      <c r="R8" s="346">
        <f>'Master Dataset2'!R120</f>
        <v>7017</v>
      </c>
      <c r="S8" s="346">
        <f>'Master Dataset2'!S120</f>
        <v>3074</v>
      </c>
      <c r="T8" s="346">
        <f>'Master Dataset2'!T120</f>
        <v>380</v>
      </c>
      <c r="U8" s="346">
        <f>'Master Dataset2'!U120</f>
        <v>8483</v>
      </c>
      <c r="V8" s="346">
        <f>'Master Dataset2'!V120</f>
        <v>1032</v>
      </c>
      <c r="W8" s="346">
        <f>'Master Dataset2'!W120</f>
        <v>9596</v>
      </c>
      <c r="X8" s="346">
        <f>'Master Dataset2'!X120</f>
        <v>355</v>
      </c>
      <c r="Y8" s="346">
        <f>'Master Dataset2'!Y120</f>
        <v>191</v>
      </c>
      <c r="Z8" s="346">
        <f>'Master Dataset2'!Z120</f>
        <v>7781</v>
      </c>
      <c r="AA8" s="346">
        <f>'Master Dataset2'!AA120</f>
        <v>80</v>
      </c>
      <c r="AB8" s="346">
        <f>'Master Dataset2'!AB120</f>
        <v>11180</v>
      </c>
      <c r="AC8" s="346">
        <f>'Master Dataset2'!AC120</f>
        <v>4185</v>
      </c>
      <c r="AD8" s="347">
        <f>'Master Dataset2'!AD120</f>
        <v>8439</v>
      </c>
    </row>
    <row r="9" spans="3:30" x14ac:dyDescent="0.25">
      <c r="C9" s="1665"/>
      <c r="D9" s="336" t="s">
        <v>1135</v>
      </c>
      <c r="E9" s="352" t="b">
        <f t="shared" si="0"/>
        <v>0</v>
      </c>
      <c r="F9" s="348">
        <f>'Master Dataset2'!F123</f>
        <v>211</v>
      </c>
      <c r="G9" s="349">
        <f>'Master Dataset2'!G123</f>
        <v>364</v>
      </c>
      <c r="H9" s="349">
        <f>'Master Dataset2'!H123</f>
        <v>3480</v>
      </c>
      <c r="I9" s="349">
        <f>'Master Dataset2'!I123</f>
        <v>4144</v>
      </c>
      <c r="J9" s="349">
        <f>'Master Dataset2'!J123</f>
        <v>2512</v>
      </c>
      <c r="K9" s="349">
        <f>'Master Dataset2'!K123</f>
        <v>11800</v>
      </c>
      <c r="L9" s="349">
        <f>'Master Dataset2'!L123</f>
        <v>668</v>
      </c>
      <c r="M9" s="349">
        <f>'Master Dataset2'!M123</f>
        <v>5189.3372999999992</v>
      </c>
      <c r="N9" s="349">
        <f>'Master Dataset2'!N123</f>
        <v>435</v>
      </c>
      <c r="O9" s="349">
        <f>'Master Dataset2'!O123</f>
        <v>51</v>
      </c>
      <c r="P9" s="349">
        <f>'Master Dataset2'!P123</f>
        <v>7893</v>
      </c>
      <c r="Q9" s="349">
        <f>'Master Dataset2'!Q123</f>
        <v>1235</v>
      </c>
      <c r="R9" s="349">
        <f>'Master Dataset2'!R123</f>
        <v>6874</v>
      </c>
      <c r="S9" s="349">
        <f>'Master Dataset2'!S123</f>
        <v>4498</v>
      </c>
      <c r="T9" s="349">
        <f>'Master Dataset2'!T123</f>
        <v>486</v>
      </c>
      <c r="U9" s="349">
        <f>'Master Dataset2'!U123</f>
        <v>11229</v>
      </c>
      <c r="V9" s="349">
        <f>'Master Dataset2'!V123</f>
        <v>892</v>
      </c>
      <c r="W9" s="349">
        <f>'Master Dataset2'!W123</f>
        <v>9537</v>
      </c>
      <c r="X9" s="349">
        <f>'Master Dataset2'!X123</f>
        <v>344</v>
      </c>
      <c r="Y9" s="349">
        <f>'Master Dataset2'!Y123</f>
        <v>209</v>
      </c>
      <c r="Z9" s="349">
        <f>'Master Dataset2'!Z123</f>
        <v>6465</v>
      </c>
      <c r="AA9" s="349">
        <f>'Master Dataset2'!AA123</f>
        <v>80</v>
      </c>
      <c r="AB9" s="349">
        <f>'Master Dataset2'!AB123</f>
        <v>11332</v>
      </c>
      <c r="AC9" s="349">
        <f>'Master Dataset2'!AC123</f>
        <v>3938</v>
      </c>
      <c r="AD9" s="350">
        <f>'Master Dataset2'!AD123</f>
        <v>7697</v>
      </c>
    </row>
    <row r="10" spans="3:30" x14ac:dyDescent="0.25">
      <c r="C10" s="1665"/>
      <c r="D10" s="336" t="s">
        <v>1137</v>
      </c>
      <c r="E10" s="352" t="b">
        <f t="shared" si="0"/>
        <v>0</v>
      </c>
      <c r="F10" s="348">
        <v>172</v>
      </c>
      <c r="G10" s="349">
        <v>149</v>
      </c>
      <c r="H10" s="349">
        <v>3061</v>
      </c>
      <c r="I10" s="349">
        <v>3474</v>
      </c>
      <c r="J10" s="349">
        <v>1366</v>
      </c>
      <c r="K10" s="349">
        <v>7106</v>
      </c>
      <c r="L10" s="349">
        <v>543</v>
      </c>
      <c r="M10" s="349">
        <v>3127</v>
      </c>
      <c r="N10" s="349">
        <v>475</v>
      </c>
      <c r="O10" s="349">
        <v>30</v>
      </c>
      <c r="P10" s="349">
        <v>4809</v>
      </c>
      <c r="Q10" s="349">
        <v>865</v>
      </c>
      <c r="R10" s="349">
        <v>5765</v>
      </c>
      <c r="S10" s="349">
        <v>3655</v>
      </c>
      <c r="T10" s="349">
        <v>297</v>
      </c>
      <c r="U10" s="349">
        <v>8451</v>
      </c>
      <c r="V10" s="349">
        <v>730</v>
      </c>
      <c r="W10" s="349">
        <v>6991</v>
      </c>
      <c r="X10" s="349">
        <v>342</v>
      </c>
      <c r="Y10" s="349">
        <v>67</v>
      </c>
      <c r="Z10" s="349">
        <v>4759</v>
      </c>
      <c r="AA10" s="349">
        <v>107</v>
      </c>
      <c r="AB10" s="349">
        <v>5181</v>
      </c>
      <c r="AC10" s="349">
        <v>2472</v>
      </c>
      <c r="AD10" s="350">
        <v>2979</v>
      </c>
    </row>
    <row r="11" spans="3:30" x14ac:dyDescent="0.25">
      <c r="C11" s="1665"/>
      <c r="D11" s="336" t="s">
        <v>1136</v>
      </c>
      <c r="E11" s="353" t="b">
        <f t="shared" si="0"/>
        <v>0</v>
      </c>
      <c r="F11" s="338">
        <f t="shared" ref="F11:AD11" si="2">(F8-F9)/(F8-F10)</f>
        <v>0.77192982456140347</v>
      </c>
      <c r="G11" s="339">
        <f t="shared" si="2"/>
        <v>-9.6938775510204078E-2</v>
      </c>
      <c r="H11" s="339">
        <f t="shared" si="2"/>
        <v>1.9882075471698113</v>
      </c>
      <c r="I11" s="339">
        <f t="shared" si="2"/>
        <v>-1.012012012012012</v>
      </c>
      <c r="J11" s="339">
        <f t="shared" si="2"/>
        <v>-0.23758099352051837</v>
      </c>
      <c r="K11" s="339">
        <f t="shared" si="2"/>
        <v>-0.176736024066182</v>
      </c>
      <c r="L11" s="339">
        <f t="shared" si="2"/>
        <v>0.44444444444444442</v>
      </c>
      <c r="M11" s="339">
        <f t="shared" si="2"/>
        <v>-0.83590519803791397</v>
      </c>
      <c r="N11" s="339">
        <f t="shared" si="2"/>
        <v>0.77011494252873558</v>
      </c>
      <c r="O11" s="339">
        <f t="shared" si="2"/>
        <v>-0.61538461538461542</v>
      </c>
      <c r="P11" s="339">
        <f t="shared" si="2"/>
        <v>0.32912769197302588</v>
      </c>
      <c r="Q11" s="339">
        <f t="shared" si="2"/>
        <v>-8.0243902439024382</v>
      </c>
      <c r="R11" s="339">
        <f t="shared" si="2"/>
        <v>0.11421725239616613</v>
      </c>
      <c r="S11" s="339">
        <f t="shared" si="2"/>
        <v>2.4509466437177281</v>
      </c>
      <c r="T11" s="339">
        <f t="shared" si="2"/>
        <v>-1.2771084337349397</v>
      </c>
      <c r="U11" s="339">
        <f t="shared" si="2"/>
        <v>-85.8125</v>
      </c>
      <c r="V11" s="339">
        <f t="shared" si="2"/>
        <v>0.46357615894039733</v>
      </c>
      <c r="W11" s="339">
        <f t="shared" si="2"/>
        <v>2.2648752399232246E-2</v>
      </c>
      <c r="X11" s="339">
        <f t="shared" si="2"/>
        <v>0.84615384615384615</v>
      </c>
      <c r="Y11" s="339">
        <f t="shared" si="2"/>
        <v>-0.14516129032258066</v>
      </c>
      <c r="Z11" s="339">
        <f t="shared" si="2"/>
        <v>0.43547319655857047</v>
      </c>
      <c r="AA11" s="339">
        <f t="shared" si="2"/>
        <v>0</v>
      </c>
      <c r="AB11" s="339">
        <f t="shared" si="2"/>
        <v>-2.5337556259376563E-2</v>
      </c>
      <c r="AC11" s="339">
        <f t="shared" si="2"/>
        <v>0.14419147694103912</v>
      </c>
      <c r="AD11" s="340">
        <f t="shared" si="2"/>
        <v>0.13589743589743589</v>
      </c>
    </row>
    <row r="12" spans="3:30" x14ac:dyDescent="0.25">
      <c r="C12" s="1666"/>
      <c r="D12" s="337" t="s">
        <v>1079</v>
      </c>
      <c r="E12" s="354" t="b">
        <f t="shared" si="0"/>
        <v>0</v>
      </c>
      <c r="F12" s="341">
        <v>1</v>
      </c>
      <c r="G12" s="342">
        <v>1</v>
      </c>
      <c r="H12" s="342">
        <v>1</v>
      </c>
      <c r="I12" s="342">
        <v>1</v>
      </c>
      <c r="J12" s="342">
        <v>1</v>
      </c>
      <c r="K12" s="342">
        <v>1</v>
      </c>
      <c r="L12" s="342">
        <v>1</v>
      </c>
      <c r="M12" s="342">
        <v>1</v>
      </c>
      <c r="N12" s="342">
        <v>1</v>
      </c>
      <c r="O12" s="342">
        <v>1</v>
      </c>
      <c r="P12" s="342">
        <v>1</v>
      </c>
      <c r="Q12" s="342">
        <v>1</v>
      </c>
      <c r="R12" s="342">
        <v>1</v>
      </c>
      <c r="S12" s="342">
        <v>1</v>
      </c>
      <c r="T12" s="342">
        <v>1</v>
      </c>
      <c r="U12" s="342">
        <v>1</v>
      </c>
      <c r="V12" s="342">
        <v>1</v>
      </c>
      <c r="W12" s="342">
        <v>1</v>
      </c>
      <c r="X12" s="342">
        <v>1</v>
      </c>
      <c r="Y12" s="342">
        <v>1</v>
      </c>
      <c r="Z12" s="342">
        <v>1</v>
      </c>
      <c r="AA12" s="342">
        <v>1</v>
      </c>
      <c r="AB12" s="342">
        <v>1</v>
      </c>
      <c r="AC12" s="342">
        <v>1</v>
      </c>
      <c r="AD12" s="343">
        <v>1</v>
      </c>
    </row>
    <row r="15" spans="3:30" ht="15.75" x14ac:dyDescent="0.25">
      <c r="D15" s="1667" t="str">
        <f>E2</f>
        <v>Bangladesh</v>
      </c>
      <c r="E15" s="1668"/>
      <c r="F15" s="1668"/>
    </row>
    <row r="16" spans="3:30" x14ac:dyDescent="0.25">
      <c r="D16" s="356"/>
      <c r="E16" s="357" t="s">
        <v>1078</v>
      </c>
      <c r="F16" s="357" t="s">
        <v>1077</v>
      </c>
    </row>
    <row r="17" spans="4:6" x14ac:dyDescent="0.25">
      <c r="D17" s="358" t="s">
        <v>1076</v>
      </c>
      <c r="E17" s="361" t="b">
        <f>E3</f>
        <v>0</v>
      </c>
      <c r="F17" s="361" t="b">
        <f>E8</f>
        <v>0</v>
      </c>
    </row>
    <row r="18" spans="4:6" x14ac:dyDescent="0.25">
      <c r="D18" s="359" t="s">
        <v>1135</v>
      </c>
      <c r="E18" s="362" t="b">
        <f>E4</f>
        <v>0</v>
      </c>
      <c r="F18" s="362" t="b">
        <f>E9</f>
        <v>0</v>
      </c>
    </row>
    <row r="19" spans="4:6" x14ac:dyDescent="0.25">
      <c r="D19" s="359" t="s">
        <v>1138</v>
      </c>
      <c r="E19" s="362" t="b">
        <f>E5</f>
        <v>0</v>
      </c>
      <c r="F19" s="362" t="b">
        <f>E10</f>
        <v>0</v>
      </c>
    </row>
    <row r="20" spans="4:6" x14ac:dyDescent="0.25">
      <c r="D20" s="359" t="s">
        <v>1136</v>
      </c>
      <c r="E20" s="363" t="b">
        <f>E6</f>
        <v>0</v>
      </c>
      <c r="F20" s="363" t="b">
        <f>E11</f>
        <v>0</v>
      </c>
    </row>
    <row r="21" spans="4:6" x14ac:dyDescent="0.25">
      <c r="D21" s="360" t="s">
        <v>1079</v>
      </c>
      <c r="E21" s="364" t="b">
        <f>E7</f>
        <v>0</v>
      </c>
      <c r="F21" s="364" t="b">
        <f>E12</f>
        <v>0</v>
      </c>
    </row>
  </sheetData>
  <mergeCells count="4">
    <mergeCell ref="C2:D2"/>
    <mergeCell ref="C3:C7"/>
    <mergeCell ref="C8:C12"/>
    <mergeCell ref="D15:F1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
    <tabColor theme="1"/>
  </sheetPr>
  <dimension ref="A3:I29"/>
  <sheetViews>
    <sheetView workbookViewId="0">
      <selection activeCell="D18" sqref="D18:E18"/>
    </sheetView>
  </sheetViews>
  <sheetFormatPr defaultRowHeight="12.75" x14ac:dyDescent="0.2"/>
  <cols>
    <col min="1" max="1" width="39.625" style="37" customWidth="1"/>
    <col min="2" max="4" width="9" style="37"/>
    <col min="5" max="5" width="18.375" style="37" customWidth="1"/>
    <col min="6" max="6" width="12" style="37" customWidth="1"/>
    <col min="7" max="8" width="9" style="37"/>
    <col min="9" max="9" width="19.625" style="37" customWidth="1"/>
    <col min="10" max="16384" width="9" style="37"/>
  </cols>
  <sheetData>
    <row r="3" spans="1:9" ht="13.5" thickBot="1" x14ac:dyDescent="0.25"/>
    <row r="4" spans="1:9" x14ac:dyDescent="0.2">
      <c r="A4" s="31" t="s">
        <v>1000</v>
      </c>
      <c r="E4" s="281" t="s">
        <v>748</v>
      </c>
      <c r="F4" s="282" t="s">
        <v>1054</v>
      </c>
      <c r="G4" s="282">
        <v>2020</v>
      </c>
      <c r="H4" s="282">
        <v>2030</v>
      </c>
      <c r="I4" s="283" t="s">
        <v>1055</v>
      </c>
    </row>
    <row r="5" spans="1:9" ht="25.5" x14ac:dyDescent="0.2">
      <c r="A5" s="31"/>
      <c r="E5" s="208" t="s">
        <v>1056</v>
      </c>
      <c r="F5" s="177" t="s">
        <v>1071</v>
      </c>
      <c r="G5" s="177">
        <v>0.8</v>
      </c>
      <c r="H5" s="177">
        <v>0.8</v>
      </c>
      <c r="I5" s="209" t="s">
        <v>1057</v>
      </c>
    </row>
    <row r="6" spans="1:9" x14ac:dyDescent="0.2">
      <c r="A6" s="31" t="s">
        <v>1001</v>
      </c>
      <c r="E6" s="208" t="s">
        <v>1058</v>
      </c>
      <c r="F6" s="177" t="s">
        <v>1072</v>
      </c>
      <c r="G6" s="177">
        <v>0.75</v>
      </c>
      <c r="H6" s="177">
        <v>0.8</v>
      </c>
      <c r="I6" s="209"/>
    </row>
    <row r="7" spans="1:9" ht="25.5" x14ac:dyDescent="0.2">
      <c r="A7" s="31" t="s">
        <v>1003</v>
      </c>
      <c r="E7" s="208" t="s">
        <v>1059</v>
      </c>
      <c r="F7" s="177" t="s">
        <v>715</v>
      </c>
      <c r="G7" s="177">
        <v>0.3</v>
      </c>
      <c r="H7" s="177">
        <v>0.5</v>
      </c>
      <c r="I7" s="209" t="s">
        <v>1060</v>
      </c>
    </row>
    <row r="8" spans="1:9" ht="25.5" x14ac:dyDescent="0.2">
      <c r="A8" s="31" t="s">
        <v>1002</v>
      </c>
      <c r="E8" s="208" t="s">
        <v>1061</v>
      </c>
      <c r="F8" s="177" t="s">
        <v>1071</v>
      </c>
      <c r="G8" s="177">
        <v>0.8</v>
      </c>
      <c r="H8" s="177">
        <v>0.8</v>
      </c>
      <c r="I8" s="209" t="s">
        <v>1057</v>
      </c>
    </row>
    <row r="9" spans="1:9" ht="25.5" x14ac:dyDescent="0.2">
      <c r="A9" s="31" t="s">
        <v>1046</v>
      </c>
      <c r="E9" s="208" t="s">
        <v>1062</v>
      </c>
      <c r="F9" s="177"/>
      <c r="G9" s="177">
        <v>0.85</v>
      </c>
      <c r="H9" s="177">
        <v>0.9</v>
      </c>
      <c r="I9" s="209"/>
    </row>
    <row r="10" spans="1:9" ht="25.5" x14ac:dyDescent="0.2">
      <c r="A10" s="31" t="s">
        <v>1047</v>
      </c>
      <c r="E10" s="208" t="s">
        <v>1062</v>
      </c>
      <c r="F10" s="177"/>
      <c r="G10" s="177">
        <v>0.85</v>
      </c>
      <c r="H10" s="177">
        <v>0.9</v>
      </c>
      <c r="I10" s="209"/>
    </row>
    <row r="11" spans="1:9" ht="25.5" x14ac:dyDescent="0.2">
      <c r="A11" s="31"/>
      <c r="E11" s="208" t="s">
        <v>1062</v>
      </c>
      <c r="F11" s="177"/>
      <c r="G11" s="177">
        <v>0.85</v>
      </c>
      <c r="H11" s="177">
        <v>0.9</v>
      </c>
      <c r="I11" s="209"/>
    </row>
    <row r="12" spans="1:9" ht="25.5" x14ac:dyDescent="0.2">
      <c r="A12" s="31"/>
      <c r="E12" s="208" t="s">
        <v>1062</v>
      </c>
      <c r="F12" s="177"/>
      <c r="G12" s="177">
        <v>0.85</v>
      </c>
      <c r="H12" s="177">
        <v>0.9</v>
      </c>
      <c r="I12" s="209"/>
    </row>
    <row r="13" spans="1:9" x14ac:dyDescent="0.2">
      <c r="A13" s="31" t="s">
        <v>1004</v>
      </c>
      <c r="E13" s="208" t="s">
        <v>1063</v>
      </c>
      <c r="F13" s="177" t="s">
        <v>1073</v>
      </c>
      <c r="G13" s="177">
        <v>0.4</v>
      </c>
      <c r="H13" s="177">
        <v>0.4</v>
      </c>
      <c r="I13" s="209"/>
    </row>
    <row r="14" spans="1:9" x14ac:dyDescent="0.2">
      <c r="A14" s="31"/>
      <c r="E14" s="208" t="s">
        <v>759</v>
      </c>
      <c r="F14" s="177" t="s">
        <v>759</v>
      </c>
      <c r="G14" s="177">
        <v>0.95</v>
      </c>
      <c r="H14" s="177">
        <v>0.95</v>
      </c>
      <c r="I14" s="209"/>
    </row>
    <row r="15" spans="1:9" ht="25.5" x14ac:dyDescent="0.2">
      <c r="A15" s="31" t="s">
        <v>1005</v>
      </c>
      <c r="E15" s="208" t="s">
        <v>773</v>
      </c>
      <c r="F15" s="177" t="s">
        <v>718</v>
      </c>
      <c r="G15" s="177">
        <v>0.8</v>
      </c>
      <c r="H15" s="177">
        <v>0.8</v>
      </c>
      <c r="I15" s="209" t="s">
        <v>1064</v>
      </c>
    </row>
    <row r="16" spans="1:9" ht="25.5" x14ac:dyDescent="0.2">
      <c r="A16" s="31" t="s">
        <v>1048</v>
      </c>
      <c r="E16" s="208" t="s">
        <v>1065</v>
      </c>
      <c r="F16" s="177" t="s">
        <v>1074</v>
      </c>
      <c r="G16" s="177">
        <v>0.8</v>
      </c>
      <c r="H16" s="177">
        <v>0.8</v>
      </c>
      <c r="I16" s="209"/>
    </row>
    <row r="17" spans="1:9" ht="76.5" x14ac:dyDescent="0.2">
      <c r="A17" s="31" t="s">
        <v>1049</v>
      </c>
      <c r="E17" s="208" t="s">
        <v>1066</v>
      </c>
      <c r="F17" s="177" t="s">
        <v>762</v>
      </c>
      <c r="G17" s="177">
        <v>0.1</v>
      </c>
      <c r="H17" s="177">
        <v>0.3</v>
      </c>
      <c r="I17" s="209" t="s">
        <v>1067</v>
      </c>
    </row>
    <row r="18" spans="1:9" ht="51" x14ac:dyDescent="0.2">
      <c r="E18" s="208" t="s">
        <v>1068</v>
      </c>
      <c r="F18" s="177" t="s">
        <v>1075</v>
      </c>
      <c r="G18" s="177">
        <v>0.35</v>
      </c>
      <c r="H18" s="177">
        <v>0.2</v>
      </c>
      <c r="I18" s="209" t="s">
        <v>1069</v>
      </c>
    </row>
    <row r="19" spans="1:9" ht="13.5" thickBot="1" x14ac:dyDescent="0.25">
      <c r="E19" s="214" t="s">
        <v>1070</v>
      </c>
      <c r="F19" s="216" t="s">
        <v>733</v>
      </c>
      <c r="G19" s="216">
        <v>0.81</v>
      </c>
      <c r="H19" s="216">
        <v>0.9</v>
      </c>
      <c r="I19" s="217"/>
    </row>
    <row r="25" spans="1:9" ht="18" customHeight="1" x14ac:dyDescent="0.2"/>
    <row r="26" spans="1:9" ht="19.5" customHeight="1" x14ac:dyDescent="0.2"/>
    <row r="29" spans="1:9" ht="15.75" customHeight="1" x14ac:dyDescent="0.2"/>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0">
    <tabColor theme="1"/>
  </sheetPr>
  <dimension ref="B3:AG39"/>
  <sheetViews>
    <sheetView workbookViewId="0">
      <pane xSplit="4" topLeftCell="E1" activePane="topRight" state="frozen"/>
      <selection activeCell="D18" sqref="D18:E18"/>
      <selection pane="topRight" activeCell="D18" sqref="D18:E18"/>
    </sheetView>
  </sheetViews>
  <sheetFormatPr defaultRowHeight="15.75" x14ac:dyDescent="0.25"/>
  <cols>
    <col min="2" max="2" width="13.125" customWidth="1"/>
    <col min="3" max="3" width="15.875" customWidth="1"/>
    <col min="4" max="4" width="37.875" customWidth="1"/>
    <col min="33" max="33" width="63.375" customWidth="1"/>
  </cols>
  <sheetData>
    <row r="3" spans="2:33" s="11" customFormat="1" ht="127.5" x14ac:dyDescent="0.25">
      <c r="B3" s="95" t="s">
        <v>745</v>
      </c>
      <c r="C3" s="95" t="s">
        <v>771</v>
      </c>
      <c r="D3" s="96" t="s">
        <v>183</v>
      </c>
      <c r="E3" s="97" t="s">
        <v>24</v>
      </c>
      <c r="F3" s="97" t="s">
        <v>25</v>
      </c>
      <c r="G3" s="97" t="s">
        <v>31</v>
      </c>
      <c r="H3" s="97" t="s">
        <v>184</v>
      </c>
      <c r="I3" s="97" t="s">
        <v>46</v>
      </c>
      <c r="J3" s="97" t="s">
        <v>56</v>
      </c>
      <c r="K3" s="97" t="s">
        <v>71</v>
      </c>
      <c r="L3" s="97" t="s">
        <v>75</v>
      </c>
      <c r="M3" s="97" t="s">
        <v>76</v>
      </c>
      <c r="N3" s="97" t="s">
        <v>77</v>
      </c>
      <c r="O3" s="97" t="s">
        <v>86</v>
      </c>
      <c r="P3" s="97" t="s">
        <v>93</v>
      </c>
      <c r="Q3" s="97" t="s">
        <v>99</v>
      </c>
      <c r="R3" s="97" t="s">
        <v>110</v>
      </c>
      <c r="S3" s="97" t="s">
        <v>112</v>
      </c>
      <c r="T3" s="97" t="s">
        <v>118</v>
      </c>
      <c r="U3" s="97" t="s">
        <v>133</v>
      </c>
      <c r="V3" s="97" t="s">
        <v>148</v>
      </c>
      <c r="W3" s="97" t="s">
        <v>153</v>
      </c>
      <c r="X3" s="97" t="s">
        <v>158</v>
      </c>
      <c r="Y3" s="97" t="s">
        <v>166</v>
      </c>
      <c r="Z3" s="97" t="s">
        <v>167</v>
      </c>
      <c r="AA3" s="97" t="s">
        <v>170</v>
      </c>
      <c r="AB3" s="97" t="s">
        <v>178</v>
      </c>
      <c r="AC3" s="97" t="s">
        <v>179</v>
      </c>
      <c r="AD3" s="97" t="s">
        <v>185</v>
      </c>
      <c r="AE3" s="97" t="s">
        <v>186</v>
      </c>
      <c r="AF3" s="97" t="s">
        <v>187</v>
      </c>
      <c r="AG3" s="95" t="s">
        <v>188</v>
      </c>
    </row>
    <row r="4" spans="2:33" x14ac:dyDescent="0.25">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2:33" ht="25.5" x14ac:dyDescent="0.25">
      <c r="B5" s="93" t="s">
        <v>767</v>
      </c>
      <c r="C5" s="93" t="s">
        <v>774</v>
      </c>
      <c r="D5" s="93" t="s">
        <v>758</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2:33" ht="25.5" x14ac:dyDescent="0.25">
      <c r="B6" s="93" t="s">
        <v>767</v>
      </c>
      <c r="C6" s="93" t="s">
        <v>733</v>
      </c>
      <c r="D6" s="21" t="s">
        <v>770</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2:33" ht="25.5" x14ac:dyDescent="0.25">
      <c r="B7" s="93" t="s">
        <v>767</v>
      </c>
      <c r="C7" s="93" t="s">
        <v>759</v>
      </c>
      <c r="D7" s="93" t="s">
        <v>760</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row>
    <row r="8" spans="2:33" ht="25.5" x14ac:dyDescent="0.25">
      <c r="B8" s="93" t="s">
        <v>768</v>
      </c>
      <c r="C8" s="93" t="s">
        <v>775</v>
      </c>
      <c r="D8" s="93" t="s">
        <v>761</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2:33" ht="25.5" x14ac:dyDescent="0.25">
      <c r="B9" s="93" t="s">
        <v>768</v>
      </c>
      <c r="C9" s="93" t="s">
        <v>718</v>
      </c>
      <c r="D9" s="93" t="s">
        <v>702</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row>
    <row r="10" spans="2:33" ht="25.5" x14ac:dyDescent="0.25">
      <c r="B10" s="93" t="s">
        <v>768</v>
      </c>
      <c r="C10" s="93" t="s">
        <v>762</v>
      </c>
      <c r="D10" s="93" t="s">
        <v>763</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row>
    <row r="11" spans="2:33" ht="25.5" x14ac:dyDescent="0.25">
      <c r="B11" s="93" t="s">
        <v>768</v>
      </c>
      <c r="C11" s="93" t="s">
        <v>715</v>
      </c>
      <c r="D11" s="93" t="s">
        <v>706</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row>
    <row r="12" spans="2:33" ht="25.5" x14ac:dyDescent="0.25">
      <c r="B12" s="93" t="s">
        <v>768</v>
      </c>
      <c r="C12" s="93" t="s">
        <v>776</v>
      </c>
      <c r="D12" s="93" t="s">
        <v>713</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row>
    <row r="13" spans="2:33" ht="25.5" x14ac:dyDescent="0.25">
      <c r="B13" s="93" t="s">
        <v>768</v>
      </c>
      <c r="C13" s="93" t="s">
        <v>731</v>
      </c>
      <c r="D13" s="93" t="s">
        <v>708</v>
      </c>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row>
    <row r="14" spans="2:33" ht="25.5" x14ac:dyDescent="0.25">
      <c r="B14" s="93" t="s">
        <v>769</v>
      </c>
      <c r="C14" s="93" t="s">
        <v>777</v>
      </c>
      <c r="D14" s="93" t="s">
        <v>764</v>
      </c>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row>
    <row r="15" spans="2:33" ht="25.5" x14ac:dyDescent="0.25">
      <c r="B15" s="93" t="s">
        <v>769</v>
      </c>
      <c r="C15" s="93" t="s">
        <v>778</v>
      </c>
      <c r="D15" s="93" t="s">
        <v>765</v>
      </c>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row>
    <row r="16" spans="2:33" x14ac:dyDescent="0.25">
      <c r="B16" s="93" t="s">
        <v>769</v>
      </c>
      <c r="C16" s="93" t="s">
        <v>779</v>
      </c>
      <c r="D16" s="93" t="s">
        <v>766</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row>
    <row r="17" spans="2:33" x14ac:dyDescent="0.25">
      <c r="B17" s="93" t="s">
        <v>769</v>
      </c>
      <c r="C17" s="93" t="s">
        <v>780</v>
      </c>
      <c r="D17" s="93" t="s">
        <v>766</v>
      </c>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row>
    <row r="18" spans="2:33" x14ac:dyDescent="0.25">
      <c r="B18" s="93"/>
      <c r="C18" s="93"/>
      <c r="D18" s="93"/>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row>
    <row r="19" spans="2:33" x14ac:dyDescent="0.25">
      <c r="B19" s="93"/>
      <c r="C19" s="93"/>
      <c r="D19" s="93"/>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row>
    <row r="20" spans="2:33" s="11" customFormat="1" ht="25.5" x14ac:dyDescent="0.25">
      <c r="B20" s="94" t="s">
        <v>749</v>
      </c>
      <c r="C20" s="87" t="s">
        <v>719</v>
      </c>
      <c r="D20" s="75" t="s">
        <v>703</v>
      </c>
      <c r="E20" s="86">
        <v>0.23</v>
      </c>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9"/>
    </row>
    <row r="21" spans="2:33" s="11" customFormat="1" ht="25.5" x14ac:dyDescent="0.25">
      <c r="B21" s="44" t="s">
        <v>749</v>
      </c>
      <c r="C21" s="87" t="s">
        <v>781</v>
      </c>
      <c r="D21" s="75" t="s">
        <v>712</v>
      </c>
      <c r="E21" s="86">
        <v>0.24</v>
      </c>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9"/>
    </row>
    <row r="22" spans="2:33" s="11" customFormat="1" ht="13.5" x14ac:dyDescent="0.25">
      <c r="B22" s="44" t="s">
        <v>749</v>
      </c>
      <c r="C22" s="90" t="s">
        <v>782</v>
      </c>
      <c r="D22" s="75" t="s">
        <v>704</v>
      </c>
      <c r="E22" s="86">
        <v>0.25</v>
      </c>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9"/>
    </row>
    <row r="23" spans="2:33" s="11" customFormat="1" ht="25.5" x14ac:dyDescent="0.25">
      <c r="B23" s="44" t="s">
        <v>749</v>
      </c>
      <c r="C23" s="87" t="s">
        <v>720</v>
      </c>
      <c r="D23" s="75" t="s">
        <v>705</v>
      </c>
      <c r="E23" s="86">
        <v>0.26</v>
      </c>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9"/>
    </row>
    <row r="24" spans="2:33" s="11" customFormat="1" ht="27" x14ac:dyDescent="0.25">
      <c r="B24" s="44" t="s">
        <v>750</v>
      </c>
      <c r="C24" s="87" t="s">
        <v>783</v>
      </c>
      <c r="D24" s="75" t="s">
        <v>742</v>
      </c>
      <c r="E24" s="86">
        <v>0.27</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9" t="s">
        <v>747</v>
      </c>
    </row>
    <row r="25" spans="2:33" s="11" customFormat="1" ht="27" x14ac:dyDescent="0.25">
      <c r="B25" s="44" t="s">
        <v>750</v>
      </c>
      <c r="C25" s="87" t="s">
        <v>776</v>
      </c>
      <c r="D25" s="75" t="s">
        <v>623</v>
      </c>
      <c r="E25" s="86">
        <v>0.28000000000000003</v>
      </c>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9" t="s">
        <v>207</v>
      </c>
    </row>
    <row r="26" spans="2:33" s="11" customFormat="1" ht="25.5" x14ac:dyDescent="0.25">
      <c r="B26" s="44" t="s">
        <v>751</v>
      </c>
      <c r="C26" s="90" t="s">
        <v>779</v>
      </c>
      <c r="D26" s="75" t="s">
        <v>706</v>
      </c>
      <c r="E26" s="86">
        <v>0.22</v>
      </c>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9"/>
    </row>
    <row r="27" spans="2:33" s="11" customFormat="1" ht="27" x14ac:dyDescent="0.25">
      <c r="B27" s="44" t="s">
        <v>700</v>
      </c>
      <c r="C27" s="87" t="s">
        <v>784</v>
      </c>
      <c r="D27" s="75" t="s">
        <v>707</v>
      </c>
      <c r="E27" s="86">
        <v>0.21</v>
      </c>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9"/>
    </row>
    <row r="28" spans="2:33" s="11" customFormat="1" ht="13.5" x14ac:dyDescent="0.25">
      <c r="B28" s="44" t="s">
        <v>700</v>
      </c>
      <c r="C28" s="87" t="s">
        <v>785</v>
      </c>
      <c r="D28" s="75" t="s">
        <v>743</v>
      </c>
      <c r="E28" s="86">
        <v>0.2</v>
      </c>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9" t="s">
        <v>627</v>
      </c>
    </row>
    <row r="29" spans="2:33" s="11" customFormat="1" ht="38.25" x14ac:dyDescent="0.25">
      <c r="B29" s="44" t="s">
        <v>700</v>
      </c>
      <c r="C29" s="87" t="s">
        <v>786</v>
      </c>
      <c r="D29" s="75" t="s">
        <v>714</v>
      </c>
      <c r="E29" s="86">
        <v>0.16</v>
      </c>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9"/>
    </row>
    <row r="30" spans="2:33" s="11" customFormat="1" ht="38.25" x14ac:dyDescent="0.25">
      <c r="B30" s="44" t="s">
        <v>752</v>
      </c>
      <c r="C30" s="87" t="s">
        <v>701</v>
      </c>
      <c r="D30" s="75" t="s">
        <v>1050</v>
      </c>
      <c r="E30" s="86"/>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9"/>
    </row>
    <row r="31" spans="2:33" s="11" customFormat="1" ht="27" x14ac:dyDescent="0.25">
      <c r="B31" s="44" t="s">
        <v>752</v>
      </c>
      <c r="C31" s="87" t="s">
        <v>711</v>
      </c>
      <c r="D31" s="75" t="s">
        <v>738</v>
      </c>
      <c r="E31" s="86"/>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9"/>
    </row>
    <row r="32" spans="2:33" s="11" customFormat="1" ht="27" x14ac:dyDescent="0.25">
      <c r="B32" s="44" t="s">
        <v>752</v>
      </c>
      <c r="C32" s="87" t="s">
        <v>716</v>
      </c>
      <c r="D32" s="75" t="s">
        <v>739</v>
      </c>
      <c r="E32" s="86"/>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9"/>
    </row>
    <row r="33" spans="2:33" s="11" customFormat="1" ht="27" x14ac:dyDescent="0.25">
      <c r="B33" s="44" t="s">
        <v>752</v>
      </c>
      <c r="C33" s="87" t="s">
        <v>717</v>
      </c>
      <c r="D33" s="75" t="s">
        <v>740</v>
      </c>
      <c r="E33" s="86"/>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9"/>
    </row>
    <row r="34" spans="2:33" s="11" customFormat="1" ht="27" x14ac:dyDescent="0.25">
      <c r="B34" s="44" t="s">
        <v>997</v>
      </c>
      <c r="C34" s="87" t="s">
        <v>787</v>
      </c>
      <c r="D34" s="75" t="s">
        <v>709</v>
      </c>
      <c r="E34" s="86"/>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9"/>
    </row>
    <row r="35" spans="2:33" s="11" customFormat="1" ht="27" x14ac:dyDescent="0.25">
      <c r="B35" s="44" t="s">
        <v>997</v>
      </c>
      <c r="C35" s="87" t="s">
        <v>788</v>
      </c>
      <c r="D35" s="75" t="s">
        <v>710</v>
      </c>
      <c r="E35" s="86"/>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9"/>
    </row>
    <row r="36" spans="2:33" x14ac:dyDescent="0.25">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row>
    <row r="37" spans="2:33" x14ac:dyDescent="0.25">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row>
    <row r="38" spans="2:33" x14ac:dyDescent="0.2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row>
    <row r="39" spans="2:33" x14ac:dyDescent="0.25">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MO141"/>
  <sheetViews>
    <sheetView zoomScale="85" zoomScaleNormal="85" workbookViewId="0">
      <pane xSplit="4" ySplit="2" topLeftCell="E3" activePane="bottomRight" state="frozen"/>
      <selection activeCell="D18" sqref="D18:E18"/>
      <selection pane="topRight" activeCell="D18" sqref="D18:E18"/>
      <selection pane="bottomLeft" activeCell="D18" sqref="D18:E18"/>
      <selection pane="bottomRight" activeCell="I2" sqref="I2"/>
    </sheetView>
  </sheetViews>
  <sheetFormatPr defaultRowHeight="12.75" x14ac:dyDescent="0.25"/>
  <cols>
    <col min="1" max="1" width="9" style="11"/>
    <col min="2" max="2" width="11.375" style="713" customWidth="1"/>
    <col min="3" max="3" width="66.75" style="711" customWidth="1"/>
    <col min="4" max="4" width="8.5" style="711" bestFit="1" customWidth="1"/>
    <col min="5" max="6" width="12.25" style="26" customWidth="1"/>
    <col min="7" max="7" width="10.25" style="11" bestFit="1" customWidth="1"/>
    <col min="8" max="8" width="10.875" style="11" customWidth="1"/>
    <col min="9" max="12" width="10.25" style="11" bestFit="1" customWidth="1"/>
    <col min="13" max="13" width="9.375" style="11" bestFit="1" customWidth="1"/>
    <col min="14" max="14" width="10.25" style="11" bestFit="1" customWidth="1"/>
    <col min="15" max="15" width="10.75" style="11" customWidth="1"/>
    <col min="16" max="16" width="9.375" style="11" bestFit="1" customWidth="1"/>
    <col min="17" max="18" width="10.25" style="11" bestFit="1" customWidth="1"/>
    <col min="19" max="21" width="10.125" style="11" customWidth="1"/>
    <col min="22" max="23" width="10.25" style="11" bestFit="1" customWidth="1"/>
    <col min="24" max="24" width="11.875" style="11" bestFit="1" customWidth="1"/>
    <col min="25" max="25" width="9.375" style="11" bestFit="1" customWidth="1"/>
    <col min="26" max="31" width="10.25" style="11" bestFit="1" customWidth="1"/>
    <col min="32" max="32" width="82.625" style="12" bestFit="1" customWidth="1"/>
    <col min="33" max="33" width="7.125" style="11" bestFit="1" customWidth="1"/>
    <col min="34" max="34" width="6" style="11" bestFit="1" customWidth="1"/>
    <col min="35" max="35" width="7.75" style="11" bestFit="1" customWidth="1"/>
    <col min="36" max="36" width="6.75" style="11" bestFit="1" customWidth="1"/>
    <col min="37" max="38" width="7.125" style="11" bestFit="1" customWidth="1"/>
    <col min="39" max="39" width="6" style="11" bestFit="1" customWidth="1"/>
    <col min="40" max="40" width="7.75" style="11" bestFit="1" customWidth="1"/>
    <col min="41" max="41" width="6.75" style="11" bestFit="1" customWidth="1"/>
    <col min="42" max="42" width="6.375" style="11" bestFit="1" customWidth="1"/>
    <col min="43" max="43" width="7.5" style="11" bestFit="1" customWidth="1"/>
    <col min="44" max="44" width="6.375" style="11" bestFit="1" customWidth="1"/>
    <col min="45" max="45" width="7.5" style="11" bestFit="1" customWidth="1"/>
    <col min="46" max="46" width="6.75" style="11" bestFit="1" customWidth="1"/>
    <col min="47" max="47" width="7.75" style="11" bestFit="1" customWidth="1"/>
    <col min="48" max="48" width="6.375" style="11" bestFit="1" customWidth="1"/>
    <col min="49" max="49" width="6" style="11" bestFit="1" customWidth="1"/>
    <col min="50" max="50" width="7.5" style="11" bestFit="1" customWidth="1"/>
    <col min="51" max="51" width="6" style="11" bestFit="1" customWidth="1"/>
    <col min="52" max="54" width="9.125" style="11" bestFit="1" customWidth="1"/>
    <col min="55" max="55" width="9.375" style="11" bestFit="1" customWidth="1"/>
    <col min="56" max="56" width="9.75" style="11" bestFit="1" customWidth="1"/>
    <col min="57" max="108" width="9.125" style="11" bestFit="1" customWidth="1"/>
    <col min="109" max="110" width="9.375" style="11" bestFit="1" customWidth="1"/>
    <col min="111" max="136" width="9.125" style="11" bestFit="1" customWidth="1"/>
    <col min="137" max="137" width="9.375" style="11" bestFit="1" customWidth="1"/>
    <col min="138" max="163" width="9.125" style="11" bestFit="1" customWidth="1"/>
    <col min="164" max="164" width="9.375" style="11" bestFit="1" customWidth="1"/>
    <col min="165" max="189" width="9.125" style="11" bestFit="1" customWidth="1"/>
    <col min="190" max="190" width="9.375" style="11" bestFit="1" customWidth="1"/>
    <col min="191" max="217" width="9.125" style="11" bestFit="1" customWidth="1"/>
    <col min="218" max="218" width="9.375" style="11" bestFit="1" customWidth="1"/>
    <col min="219" max="243" width="9.125" style="11" bestFit="1" customWidth="1"/>
    <col min="244" max="244" width="9.375" style="11" bestFit="1" customWidth="1"/>
    <col min="245" max="271" width="9.125" style="11" bestFit="1" customWidth="1"/>
    <col min="272" max="272" width="9.375" style="11" bestFit="1" customWidth="1"/>
    <col min="273" max="298" width="9.125" style="11" bestFit="1" customWidth="1"/>
    <col min="299" max="299" width="9.375" style="11" bestFit="1" customWidth="1"/>
    <col min="300" max="325" width="9.125" style="11" bestFit="1" customWidth="1"/>
    <col min="326" max="326" width="9.375" style="11" bestFit="1" customWidth="1"/>
    <col min="327" max="351" width="9.125" style="11" bestFit="1" customWidth="1"/>
    <col min="352" max="353" width="9.375" style="11" bestFit="1" customWidth="1"/>
    <col min="354" max="16384" width="9" style="11"/>
  </cols>
  <sheetData>
    <row r="1" spans="1:35" ht="13.5" thickBot="1" x14ac:dyDescent="0.3">
      <c r="B1" s="1680"/>
      <c r="C1" s="1680"/>
      <c r="D1" s="712"/>
      <c r="E1" s="289" t="s">
        <v>1346</v>
      </c>
      <c r="F1" s="289"/>
    </row>
    <row r="2" spans="1:35" ht="114" thickBot="1" x14ac:dyDescent="0.3">
      <c r="B2" s="31"/>
      <c r="C2" s="707" t="s">
        <v>721</v>
      </c>
      <c r="D2" s="779"/>
      <c r="E2" s="726" t="str">
        <f t="shared" ref="E2:E69" si="0">F2</f>
        <v>Bangladesh</v>
      </c>
      <c r="F2" s="726" t="str">
        <f>'Home Page'!R6</f>
        <v>Bangladesh</v>
      </c>
      <c r="G2" s="14" t="s">
        <v>24</v>
      </c>
      <c r="H2" s="15" t="s">
        <v>25</v>
      </c>
      <c r="I2" s="15" t="s">
        <v>31</v>
      </c>
      <c r="J2" s="15" t="s">
        <v>41</v>
      </c>
      <c r="K2" s="15" t="s">
        <v>46</v>
      </c>
      <c r="L2" s="15" t="s">
        <v>56</v>
      </c>
      <c r="M2" s="15" t="s">
        <v>71</v>
      </c>
      <c r="N2" s="15" t="s">
        <v>75</v>
      </c>
      <c r="O2" s="15" t="s">
        <v>76</v>
      </c>
      <c r="P2" s="15" t="s">
        <v>1131</v>
      </c>
      <c r="Q2" s="15" t="s">
        <v>86</v>
      </c>
      <c r="R2" s="15" t="s">
        <v>93</v>
      </c>
      <c r="S2" s="15" t="s">
        <v>99</v>
      </c>
      <c r="T2" s="15" t="s">
        <v>110</v>
      </c>
      <c r="U2" s="15" t="s">
        <v>112</v>
      </c>
      <c r="V2" s="15" t="s">
        <v>118</v>
      </c>
      <c r="W2" s="15" t="s">
        <v>133</v>
      </c>
      <c r="X2" s="15" t="s">
        <v>148</v>
      </c>
      <c r="Y2" s="15" t="s">
        <v>153</v>
      </c>
      <c r="Z2" s="15" t="s">
        <v>158</v>
      </c>
      <c r="AA2" s="15" t="s">
        <v>166</v>
      </c>
      <c r="AB2" s="15" t="s">
        <v>167</v>
      </c>
      <c r="AC2" s="15" t="s">
        <v>170</v>
      </c>
      <c r="AD2" s="15" t="s">
        <v>178</v>
      </c>
      <c r="AE2" s="16" t="s">
        <v>179</v>
      </c>
      <c r="AF2" s="17" t="s">
        <v>188</v>
      </c>
    </row>
    <row r="3" spans="1:35" s="49" customFormat="1" ht="15.75" x14ac:dyDescent="0.25">
      <c r="A3" s="11"/>
      <c r="B3" s="1272" t="s">
        <v>190</v>
      </c>
      <c r="C3" s="1681" t="s">
        <v>1230</v>
      </c>
      <c r="D3" s="1672"/>
      <c r="E3" s="708" t="str">
        <f t="shared" ref="E3:E11" si="1">IF(ISNUMBER(F3),(IF(F3&lt;100,"&lt;100",IF(F3&lt;200,"&lt;200",IF(F3&lt;500,"&lt;500",IF(F3&lt;1000,"&lt;1,000",IF(F3&lt;10000,(ROUND(F3,-2)),IF(F3&lt;100000,(ROUND(F3,-3)),IF(F3&lt;1000000,(ROUND(F3,-4)),IF(F3&gt;=1000000,(ROUND(F3,-5))))))))))),"-")</f>
        <v>-</v>
      </c>
      <c r="F3" s="708" t="b">
        <f>IF(ISBLANK(IF($F$2=$G$2,G3,IF($F$2=$H$2,H3,IF($F$2=$I$2,I3,IF($F$2=$J$2,J3,IF($F$2=$K$2,K3,IF($F$2=$L$2,L3,IF($F$2=$M$2,M3,IF($F$2=$N$2,N3,IF($F$2=$O$2,O3,IF($F$2=$P$2,P3,IF($F$2=$Q$2,Q3,IF($F$2=$R$2,R3,IF($F$2=$S$2,S3,IF($F$2=$T$2,T3,IF($F$2=$U$2,U3,IF($F$2=$V$2,V3,IF($F$2=$W$2,W3,IF($F$2=$X$2,X3,IF($F$2=$Y$2,Y3,IF($F$2=$Z$2,Z3,IF($F$2=$AA$2,AA3,IF($F$2=$AB$2,AB3,IF($F$2=$AC$2,AC3,IF($F$2=$AD$2,AD3,IF($F$2=$AE$2,AE3)))))))))))))))))))))))))),"-",(IF($F$2=$G$2,G3,IF($F$2=$H$2,H3,IF($F$2=$I$2,I3,IF($F$2=$J$2,J3,IF($F$2=$K$2,K3,IF($F$2=$L$2,L3,IF($F$2=$M$2,M3,IF($F$2=$N$2,N3,IF($F$2=$O$2,O3,IF($F$2=$P$2,P3,IF($F$2=$Q$2,Q3,IF($F$2=$R$2,R3,IF($F$2=$S$2,S3,IF($F$2=$T$2,T3,IF($F$2=$U$2,U3,IF($F$2=$V$2,V3,IF($F$2=$W$2,W3,IF($F$2=$X$2,X3,IF($F$2=$Y$2,Y3,IF($F$2=$Z$2,Z3,IF($F$2=$AA$2,AA3,IF($F$2=$AB$2,AB3,IF($F$2=$AC$2,AC3,IF($F$2=$AD$2,AD3,IF($F$2=$AE$2,AE3)))))))))))))))))))))))))))</f>
        <v>0</v>
      </c>
      <c r="G3" s="724">
        <v>2021145</v>
      </c>
      <c r="H3" s="718">
        <v>200361922</v>
      </c>
      <c r="I3" s="718">
        <v>22253958.999999996</v>
      </c>
      <c r="J3" s="718">
        <v>20316087.000000007</v>
      </c>
      <c r="K3" s="718">
        <v>67513675.99999997</v>
      </c>
      <c r="L3" s="718">
        <v>94100756.999999985</v>
      </c>
      <c r="M3" s="718">
        <v>10317461.000000002</v>
      </c>
      <c r="N3" s="718">
        <v>1252139596.0000005</v>
      </c>
      <c r="O3" s="718">
        <v>249865631.00000003</v>
      </c>
      <c r="P3" s="718">
        <v>77447170.000000015</v>
      </c>
      <c r="Q3" s="718">
        <v>44353689.999999985</v>
      </c>
      <c r="R3" s="718">
        <v>2074466</v>
      </c>
      <c r="S3" s="718">
        <v>16362564.999999998</v>
      </c>
      <c r="T3" s="718">
        <v>25833748.999999993</v>
      </c>
      <c r="U3" s="718">
        <v>2303316.0000000005</v>
      </c>
      <c r="V3" s="718">
        <v>173615343</v>
      </c>
      <c r="W3" s="718">
        <v>11776520.999999996</v>
      </c>
      <c r="X3" s="718">
        <v>52776129.999999993</v>
      </c>
      <c r="Y3" s="718">
        <v>1249513.0000000005</v>
      </c>
      <c r="Z3" s="718">
        <v>67010498.999999985</v>
      </c>
      <c r="AA3" s="718">
        <v>37578878.000000022</v>
      </c>
      <c r="AB3" s="718">
        <v>45238804.999999993</v>
      </c>
      <c r="AC3" s="718">
        <v>49253128.000000007</v>
      </c>
      <c r="AD3" s="718">
        <v>14538642.999999998</v>
      </c>
      <c r="AE3" s="719">
        <v>14149645</v>
      </c>
      <c r="AF3" s="715" t="s">
        <v>192</v>
      </c>
      <c r="AI3" s="30"/>
    </row>
    <row r="4" spans="1:35" s="49" customFormat="1" ht="15.75" x14ac:dyDescent="0.25">
      <c r="A4" s="11"/>
      <c r="B4" s="1273"/>
      <c r="C4" s="1681" t="s">
        <v>1249</v>
      </c>
      <c r="D4" s="1672"/>
      <c r="E4" s="709" t="str">
        <f t="shared" si="1"/>
        <v>-</v>
      </c>
      <c r="F4" s="709" t="b">
        <f t="shared" ref="F4:F66" si="2">IF(ISBLANK(IF($F$2=$G$2,G4,IF($F$2=$H$2,H4,IF($F$2=$I$2,I4,IF($F$2=$J$2,J4,IF($F$2=$K$2,K4,IF($F$2=$L$2,L4,IF($F$2=$M$2,M4,IF($F$2=$N$2,N4,IF($F$2=$O$2,O4,IF($F$2=$P$2,P4,IF($F$2=$Q$2,Q4,IF($F$2=$R$2,R4,IF($F$2=$S$2,S4,IF($F$2=$T$2,T4,IF($F$2=$U$2,U4,IF($F$2=$V$2,V4,IF($F$2=$W$2,W4,IF($F$2=$X$2,X4,IF($F$2=$Y$2,Y4,IF($F$2=$Z$2,Z4,IF($F$2=$AA$2,AA4,IF($F$2=$AB$2,AB4,IF($F$2=$AC$2,AC4,IF($F$2=$AD$2,AD4,IF($F$2=$AE$2,AE4)))))))))))))))))))))))))),"-",(IF($F$2=$G$2,G4,IF($F$2=$H$2,H4,IF($F$2=$I$2,I4,IF($F$2=$J$2,J4,IF($F$2=$K$2,K4,IF($F$2=$L$2,L4,IF($F$2=$M$2,M4,IF($F$2=$N$2,N4,IF($F$2=$O$2,O4,IF($F$2=$P$2,P4,IF($F$2=$Q$2,Q4,IF($F$2=$R$2,R4,IF($F$2=$S$2,S4,IF($F$2=$T$2,T4,IF($F$2=$U$2,U4,IF($F$2=$V$2,V4,IF($F$2=$W$2,W4,IF($F$2=$X$2,X4,IF($F$2=$Y$2,Y4,IF($F$2=$Z$2,Z4,IF($F$2=$AA$2,AA4,IF($F$2=$AB$2,AB4,IF($F$2=$AC$2,AC4,IF($F$2=$AD$2,AD4,IF($F$2=$AE$2,AE4)))))))))))))))))))))))))))</f>
        <v>0</v>
      </c>
      <c r="G4" s="748"/>
      <c r="H4" s="720"/>
      <c r="I4" s="720"/>
      <c r="J4" s="720"/>
      <c r="K4" s="720"/>
      <c r="L4" s="720"/>
      <c r="M4" s="720"/>
      <c r="N4" s="720"/>
      <c r="O4" s="720"/>
      <c r="P4" s="720"/>
      <c r="Q4" s="720"/>
      <c r="R4" s="720"/>
      <c r="S4" s="720"/>
      <c r="T4" s="720"/>
      <c r="U4" s="720"/>
      <c r="V4" s="720"/>
      <c r="W4" s="720"/>
      <c r="X4" s="720"/>
      <c r="Y4" s="720">
        <v>324422</v>
      </c>
      <c r="Z4" s="720"/>
      <c r="AA4" s="720"/>
      <c r="AB4" s="720"/>
      <c r="AC4" s="720"/>
      <c r="AD4" s="720"/>
      <c r="AE4" s="721"/>
      <c r="AF4" s="716"/>
      <c r="AI4" s="30"/>
    </row>
    <row r="5" spans="1:35" s="49" customFormat="1" ht="15.75" x14ac:dyDescent="0.25">
      <c r="A5" s="11"/>
      <c r="B5" s="1273"/>
      <c r="C5" s="1681" t="s">
        <v>1250</v>
      </c>
      <c r="D5" s="1672"/>
      <c r="E5" s="709" t="str">
        <f t="shared" si="1"/>
        <v>-</v>
      </c>
      <c r="F5" s="709" t="b">
        <f t="shared" si="2"/>
        <v>0</v>
      </c>
      <c r="G5" s="725">
        <v>443133</v>
      </c>
      <c r="H5" s="722">
        <v>34403736.999999993</v>
      </c>
      <c r="I5" s="722">
        <v>5166448</v>
      </c>
      <c r="J5" s="722">
        <v>4681727</v>
      </c>
      <c r="K5" s="722">
        <v>15844210.000000002</v>
      </c>
      <c r="L5" s="722">
        <v>23590685</v>
      </c>
      <c r="M5" s="722">
        <v>2258051.9999999995</v>
      </c>
      <c r="N5" s="722">
        <v>239442487.00000003</v>
      </c>
      <c r="O5" s="722">
        <v>45090583</v>
      </c>
      <c r="P5" s="722">
        <v>11481178</v>
      </c>
      <c r="Q5" s="722">
        <v>9912004</v>
      </c>
      <c r="R5" s="722">
        <v>497505</v>
      </c>
      <c r="S5" s="722">
        <v>3894231</v>
      </c>
      <c r="T5" s="722">
        <v>6055416.9999999991</v>
      </c>
      <c r="U5" s="722">
        <v>533116</v>
      </c>
      <c r="V5" s="722">
        <v>38882189</v>
      </c>
      <c r="W5" s="722">
        <v>2876489</v>
      </c>
      <c r="X5" s="722">
        <v>9557151</v>
      </c>
      <c r="Y5" s="722">
        <v>297574</v>
      </c>
      <c r="Z5" s="722">
        <v>8912342</v>
      </c>
      <c r="AA5" s="722">
        <v>9205916.0000000019</v>
      </c>
      <c r="AB5" s="722">
        <v>4206492</v>
      </c>
      <c r="AC5" s="722">
        <v>11172950</v>
      </c>
      <c r="AD5" s="722">
        <v>3478502</v>
      </c>
      <c r="AE5" s="723">
        <v>3353309</v>
      </c>
      <c r="AF5" s="717" t="s">
        <v>192</v>
      </c>
      <c r="AI5" s="30"/>
    </row>
    <row r="6" spans="1:35" s="49" customFormat="1" ht="15.75" x14ac:dyDescent="0.25">
      <c r="A6" s="11"/>
      <c r="B6" s="1273"/>
      <c r="C6" s="1681" t="s">
        <v>1231</v>
      </c>
      <c r="D6" s="1672"/>
      <c r="E6" s="709" t="str">
        <f t="shared" si="1"/>
        <v>-</v>
      </c>
      <c r="F6" s="751" t="b">
        <f t="shared" si="2"/>
        <v>0</v>
      </c>
      <c r="G6" s="752"/>
      <c r="H6" s="753"/>
      <c r="I6" s="753"/>
      <c r="J6" s="753"/>
      <c r="K6" s="753"/>
      <c r="L6" s="753"/>
      <c r="M6" s="753"/>
      <c r="N6" s="753"/>
      <c r="O6" s="753"/>
      <c r="P6" s="753"/>
      <c r="Q6" s="753"/>
      <c r="R6" s="753"/>
      <c r="S6" s="753"/>
      <c r="T6" s="753"/>
      <c r="U6" s="753"/>
      <c r="V6" s="753"/>
      <c r="W6" s="753"/>
      <c r="X6" s="753"/>
      <c r="Y6" s="753">
        <v>147918</v>
      </c>
      <c r="Z6" s="753"/>
      <c r="AA6" s="753"/>
      <c r="AB6" s="753"/>
      <c r="AC6" s="753"/>
      <c r="AD6" s="753"/>
      <c r="AE6" s="754"/>
      <c r="AF6" s="716"/>
      <c r="AI6" s="30"/>
    </row>
    <row r="7" spans="1:35" s="49" customFormat="1" ht="15.75" x14ac:dyDescent="0.25">
      <c r="A7" s="11"/>
      <c r="B7" s="1273"/>
      <c r="C7" s="1681" t="s">
        <v>1232</v>
      </c>
      <c r="D7" s="1672"/>
      <c r="E7" s="709" t="str">
        <f t="shared" si="1"/>
        <v>-</v>
      </c>
      <c r="F7" s="709" t="b">
        <f t="shared" si="2"/>
        <v>0</v>
      </c>
      <c r="G7" s="752"/>
      <c r="H7" s="753"/>
      <c r="I7" s="753"/>
      <c r="J7" s="753"/>
      <c r="K7" s="753"/>
      <c r="L7" s="753"/>
      <c r="M7" s="753"/>
      <c r="N7" s="753"/>
      <c r="O7" s="753"/>
      <c r="P7" s="753"/>
      <c r="Q7" s="753"/>
      <c r="R7" s="753"/>
      <c r="S7" s="753"/>
      <c r="T7" s="753"/>
      <c r="U7" s="753"/>
      <c r="V7" s="753"/>
      <c r="W7" s="753"/>
      <c r="X7" s="753"/>
      <c r="Y7" s="753">
        <v>73126</v>
      </c>
      <c r="Z7" s="753"/>
      <c r="AA7" s="753"/>
      <c r="AB7" s="753"/>
      <c r="AC7" s="753"/>
      <c r="AD7" s="753"/>
      <c r="AE7" s="754"/>
      <c r="AF7" s="716"/>
      <c r="AI7" s="30"/>
    </row>
    <row r="8" spans="1:35" s="49" customFormat="1" ht="15.75" x14ac:dyDescent="0.25">
      <c r="A8" s="11"/>
      <c r="B8" s="1273"/>
      <c r="C8" s="1681" t="s">
        <v>1233</v>
      </c>
      <c r="D8" s="1672"/>
      <c r="E8" s="709" t="str">
        <f t="shared" si="1"/>
        <v>-</v>
      </c>
      <c r="F8" s="709" t="b">
        <f t="shared" si="2"/>
        <v>0</v>
      </c>
      <c r="G8" s="752"/>
      <c r="H8" s="753"/>
      <c r="I8" s="753"/>
      <c r="J8" s="753"/>
      <c r="K8" s="753"/>
      <c r="L8" s="753"/>
      <c r="M8" s="753"/>
      <c r="N8" s="753"/>
      <c r="O8" s="753"/>
      <c r="P8" s="753"/>
      <c r="Q8" s="753"/>
      <c r="R8" s="753"/>
      <c r="S8" s="753"/>
      <c r="T8" s="753"/>
      <c r="U8" s="753"/>
      <c r="V8" s="753"/>
      <c r="W8" s="753"/>
      <c r="X8" s="753"/>
      <c r="Y8" s="753">
        <v>74792</v>
      </c>
      <c r="Z8" s="753"/>
      <c r="AA8" s="753"/>
      <c r="AB8" s="753"/>
      <c r="AC8" s="753"/>
      <c r="AD8" s="753"/>
      <c r="AE8" s="754"/>
      <c r="AF8" s="716"/>
      <c r="AI8" s="30"/>
    </row>
    <row r="9" spans="1:35" s="49" customFormat="1" ht="15.75" x14ac:dyDescent="0.25">
      <c r="A9" s="11"/>
      <c r="B9" s="1273"/>
      <c r="C9" s="1681" t="s">
        <v>1234</v>
      </c>
      <c r="D9" s="1672"/>
      <c r="E9" s="709" t="str">
        <f t="shared" si="1"/>
        <v>-</v>
      </c>
      <c r="F9" s="709" t="b">
        <f t="shared" si="2"/>
        <v>0</v>
      </c>
      <c r="G9" s="752"/>
      <c r="H9" s="753"/>
      <c r="I9" s="753"/>
      <c r="J9" s="753"/>
      <c r="K9" s="753"/>
      <c r="L9" s="753"/>
      <c r="M9" s="753"/>
      <c r="N9" s="753"/>
      <c r="O9" s="753"/>
      <c r="P9" s="753"/>
      <c r="Q9" s="753"/>
      <c r="R9" s="753"/>
      <c r="S9" s="753"/>
      <c r="T9" s="753"/>
      <c r="U9" s="753"/>
      <c r="V9" s="753"/>
      <c r="W9" s="753"/>
      <c r="X9" s="753"/>
      <c r="Y9" s="753">
        <v>149656</v>
      </c>
      <c r="Z9" s="753"/>
      <c r="AA9" s="753"/>
      <c r="AB9" s="753"/>
      <c r="AC9" s="753"/>
      <c r="AD9" s="753"/>
      <c r="AE9" s="754"/>
      <c r="AF9" s="716"/>
      <c r="AI9" s="30"/>
    </row>
    <row r="10" spans="1:35" s="49" customFormat="1" ht="15.75" x14ac:dyDescent="0.25">
      <c r="A10" s="11"/>
      <c r="B10" s="1273"/>
      <c r="C10" s="1681" t="s">
        <v>1235</v>
      </c>
      <c r="D10" s="1672"/>
      <c r="E10" s="709" t="str">
        <f t="shared" si="1"/>
        <v>-</v>
      </c>
      <c r="F10" s="709" t="b">
        <f t="shared" si="2"/>
        <v>0</v>
      </c>
      <c r="G10" s="748"/>
      <c r="H10" s="720"/>
      <c r="I10" s="720"/>
      <c r="J10" s="720"/>
      <c r="K10" s="720"/>
      <c r="L10" s="720"/>
      <c r="M10" s="720"/>
      <c r="N10" s="720"/>
      <c r="O10" s="720"/>
      <c r="P10" s="720"/>
      <c r="Q10" s="720"/>
      <c r="R10" s="720"/>
      <c r="S10" s="720"/>
      <c r="T10" s="720"/>
      <c r="U10" s="720"/>
      <c r="V10" s="720"/>
      <c r="W10" s="720"/>
      <c r="X10" s="720"/>
      <c r="Y10" s="720">
        <v>74000</v>
      </c>
      <c r="Z10" s="720"/>
      <c r="AA10" s="720"/>
      <c r="AB10" s="720"/>
      <c r="AC10" s="720"/>
      <c r="AD10" s="720"/>
      <c r="AE10" s="721"/>
      <c r="AF10" s="716"/>
      <c r="AI10" s="30"/>
    </row>
    <row r="11" spans="1:35" s="49" customFormat="1" ht="15.75" x14ac:dyDescent="0.25">
      <c r="A11" s="11"/>
      <c r="B11" s="1274"/>
      <c r="C11" s="1682" t="s">
        <v>1236</v>
      </c>
      <c r="D11" s="1670"/>
      <c r="E11" s="709" t="str">
        <f t="shared" si="1"/>
        <v>-</v>
      </c>
      <c r="F11" s="709" t="b">
        <f t="shared" si="2"/>
        <v>0</v>
      </c>
      <c r="G11" s="755"/>
      <c r="H11" s="731"/>
      <c r="I11" s="731"/>
      <c r="J11" s="731"/>
      <c r="K11" s="731"/>
      <c r="L11" s="731"/>
      <c r="M11" s="731"/>
      <c r="N11" s="731"/>
      <c r="O11" s="731"/>
      <c r="P11" s="731"/>
      <c r="Q11" s="731"/>
      <c r="R11" s="731"/>
      <c r="S11" s="731"/>
      <c r="T11" s="731"/>
      <c r="U11" s="731"/>
      <c r="V11" s="731"/>
      <c r="W11" s="731"/>
      <c r="X11" s="731"/>
      <c r="Y11" s="731">
        <v>75656</v>
      </c>
      <c r="Z11" s="731"/>
      <c r="AA11" s="731"/>
      <c r="AB11" s="731"/>
      <c r="AC11" s="731"/>
      <c r="AD11" s="731"/>
      <c r="AE11" s="732"/>
      <c r="AF11" s="13"/>
      <c r="AI11" s="30"/>
    </row>
    <row r="12" spans="1:35" s="49" customFormat="1" ht="15.75" x14ac:dyDescent="0.25">
      <c r="A12" s="11"/>
      <c r="B12" s="1275" t="s">
        <v>1237</v>
      </c>
      <c r="C12" s="1683" t="str">
        <f>"HIV prevalence (ages 15-49), %, 2013"</f>
        <v>HIV prevalence (ages 15-49), %, 2013</v>
      </c>
      <c r="D12" s="1677"/>
      <c r="E12" s="758" t="b">
        <f t="shared" si="0"/>
        <v>0</v>
      </c>
      <c r="F12" s="758" t="b">
        <f t="shared" si="2"/>
        <v>0</v>
      </c>
      <c r="G12" s="764"/>
      <c r="H12" s="756"/>
      <c r="I12" s="756"/>
      <c r="J12" s="756"/>
      <c r="K12" s="756"/>
      <c r="L12" s="756"/>
      <c r="M12" s="756"/>
      <c r="N12" s="756"/>
      <c r="O12" s="756"/>
      <c r="P12" s="756"/>
      <c r="Q12" s="756"/>
      <c r="R12" s="756"/>
      <c r="S12" s="756"/>
      <c r="T12" s="756"/>
      <c r="U12" s="756"/>
      <c r="V12" s="756"/>
      <c r="W12" s="756"/>
      <c r="X12" s="756"/>
      <c r="Y12" s="756">
        <v>27.36</v>
      </c>
      <c r="Z12" s="756"/>
      <c r="AA12" s="756"/>
      <c r="AB12" s="756"/>
      <c r="AC12" s="756"/>
      <c r="AD12" s="756"/>
      <c r="AE12" s="757"/>
      <c r="AF12" s="733"/>
      <c r="AI12" s="30"/>
    </row>
    <row r="13" spans="1:35" s="49" customFormat="1" ht="15.75" x14ac:dyDescent="0.25">
      <c r="A13" s="11"/>
      <c r="B13" s="1276"/>
      <c r="C13" s="1678" t="str">
        <f>"HIV prevalence (ages 15-24), %, 2013"</f>
        <v>HIV prevalence (ages 15-24), %, 2013</v>
      </c>
      <c r="D13" s="1672"/>
      <c r="E13" s="758" t="b">
        <f t="shared" si="0"/>
        <v>0</v>
      </c>
      <c r="F13" s="758" t="b">
        <f t="shared" si="2"/>
        <v>0</v>
      </c>
      <c r="G13" s="765">
        <v>4.74</v>
      </c>
      <c r="H13" s="744">
        <v>0.25530000000000003</v>
      </c>
      <c r="I13" s="744">
        <v>1.45</v>
      </c>
      <c r="J13" s="744">
        <v>0.85760000000000003</v>
      </c>
      <c r="K13" s="744">
        <v>0.37659999999999999</v>
      </c>
      <c r="L13" s="744">
        <v>0.41410000000000002</v>
      </c>
      <c r="M13" s="744">
        <v>0.71419999999999995</v>
      </c>
      <c r="N13" s="744" t="s">
        <v>195</v>
      </c>
      <c r="O13" s="744">
        <v>0.43269999999999997</v>
      </c>
      <c r="P13" s="744">
        <v>9.6799999999999997E-2</v>
      </c>
      <c r="Q13" s="744">
        <v>2.23</v>
      </c>
      <c r="R13" s="744">
        <v>8.1199999999999992</v>
      </c>
      <c r="S13" s="744">
        <v>3.09</v>
      </c>
      <c r="T13" s="744">
        <v>4.4054580000000003</v>
      </c>
      <c r="U13" s="744">
        <v>3.73</v>
      </c>
      <c r="V13" s="744">
        <v>0.95840000000000003</v>
      </c>
      <c r="W13" s="744">
        <v>1.04</v>
      </c>
      <c r="X13" s="744">
        <v>8.5500000000000007</v>
      </c>
      <c r="Y13" s="744">
        <v>9.75</v>
      </c>
      <c r="Z13" s="744">
        <v>0.29809999999999998</v>
      </c>
      <c r="AA13" s="744">
        <v>3.29</v>
      </c>
      <c r="AB13" s="744">
        <v>0.24629999999999999</v>
      </c>
      <c r="AC13" s="744">
        <v>1.79</v>
      </c>
      <c r="AD13" s="744">
        <v>3.96</v>
      </c>
      <c r="AE13" s="745">
        <v>5.31</v>
      </c>
      <c r="AF13" s="717" t="s">
        <v>203</v>
      </c>
      <c r="AI13" s="30"/>
    </row>
    <row r="14" spans="1:35" s="49" customFormat="1" ht="15.75" x14ac:dyDescent="0.25">
      <c r="A14" s="11"/>
      <c r="B14" s="1276"/>
      <c r="C14" s="1678" t="str">
        <f>"HIV prevalence among adolescent girls (ages 10-14), %, "&amp;E15</f>
        <v>HIV prevalence among adolescent girls (ages 10-14), %, most recent</v>
      </c>
      <c r="D14" s="1672"/>
      <c r="E14" s="758" t="b">
        <f t="shared" si="0"/>
        <v>0</v>
      </c>
      <c r="F14" s="758" t="b">
        <f t="shared" si="2"/>
        <v>0</v>
      </c>
      <c r="G14" s="766" t="s">
        <v>195</v>
      </c>
      <c r="H14" s="729" t="s">
        <v>195</v>
      </c>
      <c r="I14" s="729" t="s">
        <v>195</v>
      </c>
      <c r="J14" s="729" t="s">
        <v>195</v>
      </c>
      <c r="K14" s="729" t="s">
        <v>195</v>
      </c>
      <c r="L14" s="729" t="s">
        <v>195</v>
      </c>
      <c r="M14" s="729" t="s">
        <v>195</v>
      </c>
      <c r="N14" s="729" t="s">
        <v>195</v>
      </c>
      <c r="O14" s="729" t="s">
        <v>195</v>
      </c>
      <c r="P14" s="729" t="s">
        <v>195</v>
      </c>
      <c r="Q14" s="729" t="s">
        <v>195</v>
      </c>
      <c r="R14" s="729" t="s">
        <v>195</v>
      </c>
      <c r="S14" s="729" t="s">
        <v>195</v>
      </c>
      <c r="T14" s="729" t="s">
        <v>195</v>
      </c>
      <c r="U14" s="729" t="s">
        <v>195</v>
      </c>
      <c r="V14" s="729" t="s">
        <v>195</v>
      </c>
      <c r="W14" s="729" t="s">
        <v>195</v>
      </c>
      <c r="X14" s="729" t="s">
        <v>195</v>
      </c>
      <c r="Y14" s="729" t="s">
        <v>195</v>
      </c>
      <c r="Z14" s="729" t="s">
        <v>195</v>
      </c>
      <c r="AA14" s="729" t="s">
        <v>195</v>
      </c>
      <c r="AB14" s="729" t="s">
        <v>195</v>
      </c>
      <c r="AC14" s="729" t="s">
        <v>195</v>
      </c>
      <c r="AD14" s="729" t="s">
        <v>195</v>
      </c>
      <c r="AE14" s="730" t="s">
        <v>195</v>
      </c>
      <c r="AF14" s="716"/>
      <c r="AI14" s="30"/>
    </row>
    <row r="15" spans="1:35" s="738" customFormat="1" ht="15.75" x14ac:dyDescent="0.25">
      <c r="A15" s="11"/>
      <c r="B15" s="1276"/>
      <c r="C15" s="1679" t="s">
        <v>1347</v>
      </c>
      <c r="D15" s="1672"/>
      <c r="E15" s="734" t="str">
        <f>IF(ISNUMBER(F15),(F15),"most recent")</f>
        <v>most recent</v>
      </c>
      <c r="F15" s="734" t="b">
        <f t="shared" si="2"/>
        <v>0</v>
      </c>
      <c r="G15" s="767"/>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3"/>
      <c r="AF15" s="737"/>
      <c r="AI15" s="739"/>
    </row>
    <row r="16" spans="1:35" s="49" customFormat="1" ht="15.75" x14ac:dyDescent="0.25">
      <c r="A16" s="11"/>
      <c r="B16" s="1276"/>
      <c r="C16" s="1678" t="str">
        <f>"HIV prevalence among adolescent girls (ages 15-19), %, "&amp;E17</f>
        <v>HIV prevalence among adolescent girls (ages 15-19), %, most recent</v>
      </c>
      <c r="D16" s="1672"/>
      <c r="E16" s="758" t="b">
        <f t="shared" si="0"/>
        <v>0</v>
      </c>
      <c r="F16" s="758" t="b">
        <f t="shared" si="2"/>
        <v>0</v>
      </c>
      <c r="G16" s="768">
        <v>5</v>
      </c>
      <c r="H16" s="744" t="s">
        <v>195</v>
      </c>
      <c r="I16" s="746">
        <v>2</v>
      </c>
      <c r="J16" s="746">
        <v>0.8</v>
      </c>
      <c r="K16" s="746">
        <v>0.7</v>
      </c>
      <c r="L16" s="746">
        <v>0.2</v>
      </c>
      <c r="M16" s="746">
        <v>0.5</v>
      </c>
      <c r="N16" s="746">
        <v>7.0000000000000007E-2</v>
      </c>
      <c r="O16" s="744" t="s">
        <v>195</v>
      </c>
      <c r="P16" s="744" t="s">
        <v>195</v>
      </c>
      <c r="Q16" s="746">
        <v>1.1000000000000001</v>
      </c>
      <c r="R16" s="746">
        <v>4.0999999999999996</v>
      </c>
      <c r="S16" s="746">
        <v>4.2</v>
      </c>
      <c r="T16" s="746">
        <v>7.1</v>
      </c>
      <c r="U16" s="744" t="s">
        <v>195</v>
      </c>
      <c r="V16" s="744" t="s">
        <v>195</v>
      </c>
      <c r="W16" s="746">
        <v>0.8</v>
      </c>
      <c r="X16" s="746">
        <v>5.6</v>
      </c>
      <c r="Y16" s="746">
        <v>10.1</v>
      </c>
      <c r="Z16" s="744" t="s">
        <v>195</v>
      </c>
      <c r="AA16" s="746">
        <v>3</v>
      </c>
      <c r="AB16" s="744" t="s">
        <v>195</v>
      </c>
      <c r="AC16" s="746">
        <v>1.3</v>
      </c>
      <c r="AD16" s="746">
        <v>5.7</v>
      </c>
      <c r="AE16" s="747">
        <v>4.2</v>
      </c>
      <c r="AF16" s="717" t="s">
        <v>207</v>
      </c>
      <c r="AI16" s="30"/>
    </row>
    <row r="17" spans="1:353" s="738" customFormat="1" ht="15.75" x14ac:dyDescent="0.25">
      <c r="A17" s="11"/>
      <c r="B17" s="1276"/>
      <c r="C17" s="1679" t="s">
        <v>1347</v>
      </c>
      <c r="D17" s="1672"/>
      <c r="E17" s="734" t="str">
        <f>IF(ISNUMBER(F17),(F17),"most recent")</f>
        <v>most recent</v>
      </c>
      <c r="F17" s="734" t="b">
        <f t="shared" si="2"/>
        <v>0</v>
      </c>
      <c r="G17" s="769">
        <v>2008</v>
      </c>
      <c r="H17" s="735" t="s">
        <v>195</v>
      </c>
      <c r="I17" s="735">
        <v>2011</v>
      </c>
      <c r="J17" s="735">
        <v>2012</v>
      </c>
      <c r="K17" s="735">
        <v>2014</v>
      </c>
      <c r="L17" s="735">
        <v>2011</v>
      </c>
      <c r="M17" s="735">
        <v>2012</v>
      </c>
      <c r="N17" s="735">
        <v>2006</v>
      </c>
      <c r="O17" s="735" t="s">
        <v>195</v>
      </c>
      <c r="P17" s="735" t="s">
        <v>195</v>
      </c>
      <c r="Q17" s="735">
        <v>2012</v>
      </c>
      <c r="R17" s="735">
        <v>2009</v>
      </c>
      <c r="S17" s="735">
        <v>2010</v>
      </c>
      <c r="T17" s="735">
        <v>2009</v>
      </c>
      <c r="U17" s="735" t="s">
        <v>195</v>
      </c>
      <c r="V17" s="735" t="s">
        <v>195</v>
      </c>
      <c r="W17" s="735">
        <v>2010</v>
      </c>
      <c r="X17" s="735">
        <v>2012</v>
      </c>
      <c r="Y17" s="735">
        <v>2007</v>
      </c>
      <c r="Z17" s="735" t="s">
        <v>195</v>
      </c>
      <c r="AA17" s="735">
        <v>2011</v>
      </c>
      <c r="AB17" s="735" t="s">
        <v>195</v>
      </c>
      <c r="AC17" s="735">
        <v>2012</v>
      </c>
      <c r="AD17" s="735">
        <v>2007</v>
      </c>
      <c r="AE17" s="736">
        <v>2011</v>
      </c>
      <c r="AF17" s="737" t="s">
        <v>195</v>
      </c>
      <c r="AI17" s="739"/>
    </row>
    <row r="18" spans="1:353" s="49" customFormat="1" ht="15.75" x14ac:dyDescent="0.25">
      <c r="A18" s="11"/>
      <c r="B18" s="1276"/>
      <c r="C18" s="1678" t="str">
        <f>"HIV prevalence among adolescent boys (ages 10-14), %, "&amp;E19</f>
        <v>HIV prevalence among adolescent boys (ages 10-14), %, most recent</v>
      </c>
      <c r="D18" s="1672"/>
      <c r="E18" s="758" t="b">
        <f t="shared" si="0"/>
        <v>0</v>
      </c>
      <c r="F18" s="758" t="b">
        <f t="shared" si="2"/>
        <v>0</v>
      </c>
      <c r="G18" s="766" t="s">
        <v>195</v>
      </c>
      <c r="H18" s="729" t="s">
        <v>195</v>
      </c>
      <c r="I18" s="729" t="s">
        <v>195</v>
      </c>
      <c r="J18" s="729" t="s">
        <v>195</v>
      </c>
      <c r="K18" s="729" t="s">
        <v>195</v>
      </c>
      <c r="L18" s="729" t="s">
        <v>195</v>
      </c>
      <c r="M18" s="729" t="s">
        <v>195</v>
      </c>
      <c r="N18" s="729" t="s">
        <v>195</v>
      </c>
      <c r="O18" s="729" t="s">
        <v>195</v>
      </c>
      <c r="P18" s="729" t="s">
        <v>195</v>
      </c>
      <c r="Q18" s="729" t="s">
        <v>195</v>
      </c>
      <c r="R18" s="729" t="s">
        <v>195</v>
      </c>
      <c r="S18" s="729" t="s">
        <v>195</v>
      </c>
      <c r="T18" s="729" t="s">
        <v>195</v>
      </c>
      <c r="U18" s="729" t="s">
        <v>195</v>
      </c>
      <c r="V18" s="729" t="s">
        <v>195</v>
      </c>
      <c r="W18" s="729" t="s">
        <v>195</v>
      </c>
      <c r="X18" s="729" t="s">
        <v>195</v>
      </c>
      <c r="Y18" s="729" t="s">
        <v>195</v>
      </c>
      <c r="Z18" s="729" t="s">
        <v>195</v>
      </c>
      <c r="AA18" s="729" t="s">
        <v>195</v>
      </c>
      <c r="AB18" s="729" t="s">
        <v>195</v>
      </c>
      <c r="AC18" s="729" t="s">
        <v>195</v>
      </c>
      <c r="AD18" s="729" t="s">
        <v>195</v>
      </c>
      <c r="AE18" s="730" t="s">
        <v>195</v>
      </c>
      <c r="AF18" s="716"/>
      <c r="AI18" s="30"/>
    </row>
    <row r="19" spans="1:353" s="738" customFormat="1" ht="15.75" x14ac:dyDescent="0.25">
      <c r="A19" s="11"/>
      <c r="B19" s="1276"/>
      <c r="C19" s="1679" t="s">
        <v>1347</v>
      </c>
      <c r="D19" s="1672"/>
      <c r="E19" s="734" t="str">
        <f>IF(ISNUMBER(F19),(F19),"most recent")</f>
        <v>most recent</v>
      </c>
      <c r="F19" s="734" t="b">
        <f t="shared" si="2"/>
        <v>0</v>
      </c>
      <c r="G19" s="77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1"/>
      <c r="AF19" s="737"/>
      <c r="AI19" s="739"/>
    </row>
    <row r="20" spans="1:353" s="49" customFormat="1" ht="15.75" x14ac:dyDescent="0.25">
      <c r="A20" s="11"/>
      <c r="B20" s="1276"/>
      <c r="C20" s="1678" t="str">
        <f>"HIV prevalence among adolescent boys (ages 15-19), %, "&amp;E21</f>
        <v>HIV prevalence among adolescent boys (ages 15-19), %, most recent</v>
      </c>
      <c r="D20" s="1672"/>
      <c r="E20" s="758" t="b">
        <f t="shared" si="0"/>
        <v>0</v>
      </c>
      <c r="F20" s="758" t="b">
        <f t="shared" si="2"/>
        <v>0</v>
      </c>
      <c r="G20" s="768">
        <v>2.4</v>
      </c>
      <c r="H20" s="746" t="s">
        <v>195</v>
      </c>
      <c r="I20" s="746">
        <v>0.4</v>
      </c>
      <c r="J20" s="746">
        <v>1</v>
      </c>
      <c r="K20" s="746">
        <v>0.2</v>
      </c>
      <c r="L20" s="746">
        <v>0</v>
      </c>
      <c r="M20" s="746">
        <v>0.2</v>
      </c>
      <c r="N20" s="746">
        <v>0.01</v>
      </c>
      <c r="O20" s="746" t="s">
        <v>195</v>
      </c>
      <c r="P20" s="746" t="s">
        <v>195</v>
      </c>
      <c r="Q20" s="746">
        <v>0.9</v>
      </c>
      <c r="R20" s="746">
        <v>2.9</v>
      </c>
      <c r="S20" s="746">
        <v>1.3</v>
      </c>
      <c r="T20" s="746">
        <v>2.7</v>
      </c>
      <c r="U20" s="746" t="s">
        <v>195</v>
      </c>
      <c r="V20" s="746" t="s">
        <v>195</v>
      </c>
      <c r="W20" s="746">
        <v>0.3</v>
      </c>
      <c r="X20" s="746">
        <v>0.7</v>
      </c>
      <c r="Y20" s="746">
        <v>1.9</v>
      </c>
      <c r="Z20" s="746" t="s">
        <v>195</v>
      </c>
      <c r="AA20" s="746">
        <v>1.7</v>
      </c>
      <c r="AB20" s="746" t="s">
        <v>195</v>
      </c>
      <c r="AC20" s="746">
        <v>0.8</v>
      </c>
      <c r="AD20" s="746">
        <v>3.6</v>
      </c>
      <c r="AE20" s="747">
        <v>3.4</v>
      </c>
      <c r="AF20" s="717" t="s">
        <v>207</v>
      </c>
      <c r="AI20" s="30"/>
    </row>
    <row r="21" spans="1:353" s="738" customFormat="1" ht="15.75" x14ac:dyDescent="0.25">
      <c r="A21" s="11"/>
      <c r="B21" s="1276"/>
      <c r="C21" s="1679" t="s">
        <v>1347</v>
      </c>
      <c r="D21" s="1672"/>
      <c r="E21" s="734" t="str">
        <f>IF(ISNUMBER(F21),(F21),"most recent")</f>
        <v>most recent</v>
      </c>
      <c r="F21" s="734" t="b">
        <f t="shared" si="2"/>
        <v>0</v>
      </c>
      <c r="G21" s="769">
        <v>2008</v>
      </c>
      <c r="H21" s="735" t="s">
        <v>195</v>
      </c>
      <c r="I21" s="735">
        <v>2011</v>
      </c>
      <c r="J21" s="735">
        <v>2012</v>
      </c>
      <c r="K21" s="735">
        <v>2014</v>
      </c>
      <c r="L21" s="735">
        <v>2011</v>
      </c>
      <c r="M21" s="735">
        <v>2012</v>
      </c>
      <c r="N21" s="735">
        <v>2006</v>
      </c>
      <c r="O21" s="735" t="s">
        <v>195</v>
      </c>
      <c r="P21" s="735" t="s">
        <v>195</v>
      </c>
      <c r="Q21" s="735">
        <v>2012</v>
      </c>
      <c r="R21" s="735">
        <v>2009</v>
      </c>
      <c r="S21" s="735">
        <v>2010</v>
      </c>
      <c r="T21" s="735">
        <v>2009</v>
      </c>
      <c r="U21" s="735" t="s">
        <v>195</v>
      </c>
      <c r="V21" s="735" t="s">
        <v>195</v>
      </c>
      <c r="W21" s="735">
        <v>2010</v>
      </c>
      <c r="X21" s="735">
        <v>2012</v>
      </c>
      <c r="Y21" s="735">
        <v>2007</v>
      </c>
      <c r="Z21" s="735" t="s">
        <v>195</v>
      </c>
      <c r="AA21" s="735">
        <v>2011</v>
      </c>
      <c r="AB21" s="735" t="s">
        <v>195</v>
      </c>
      <c r="AC21" s="735">
        <v>2012</v>
      </c>
      <c r="AD21" s="735">
        <v>2007</v>
      </c>
      <c r="AE21" s="736">
        <v>2011</v>
      </c>
      <c r="AF21" s="737" t="s">
        <v>195</v>
      </c>
      <c r="AI21" s="739"/>
    </row>
    <row r="22" spans="1:353" s="49" customFormat="1" ht="15.75" x14ac:dyDescent="0.25">
      <c r="A22" s="11"/>
      <c r="B22" s="1276"/>
      <c r="C22" s="1678" t="s">
        <v>1245</v>
      </c>
      <c r="D22" s="1672"/>
      <c r="E22" s="709" t="str">
        <f>IF(ISNUMBER(F22),(IF(F22&lt;100,"&lt;100",IF(F22&lt;200,"&lt;200",IF(F22&lt;500,"&lt;500",IF(F22&lt;1000,"&lt;1,000",IF(F22&lt;10000,(ROUND(F22,-2)),IF(F22&lt;100000,(ROUND(F22,-3)),IF(F22&lt;1000000,(ROUND(F22,-4)),IF(F22&gt;=1000000,(ROUND(F22,-5))))))))))),"-")</f>
        <v>-</v>
      </c>
      <c r="F22" s="709" t="b">
        <f t="shared" si="2"/>
        <v>0</v>
      </c>
      <c r="G22" s="725">
        <v>11227</v>
      </c>
      <c r="H22" s="720">
        <v>29342</v>
      </c>
      <c r="I22" s="720">
        <v>41431</v>
      </c>
      <c r="J22" s="720">
        <v>41021</v>
      </c>
      <c r="K22" s="720">
        <v>31696</v>
      </c>
      <c r="L22" s="720">
        <v>139251</v>
      </c>
      <c r="M22" s="720">
        <v>10015</v>
      </c>
      <c r="N22" s="720">
        <v>124875</v>
      </c>
      <c r="O22" s="720">
        <v>46109</v>
      </c>
      <c r="P22" s="720">
        <v>3241</v>
      </c>
      <c r="Q22" s="720">
        <v>141014</v>
      </c>
      <c r="R22" s="720">
        <v>20958</v>
      </c>
      <c r="S22" s="720">
        <v>93466</v>
      </c>
      <c r="T22" s="720">
        <v>107912</v>
      </c>
      <c r="U22" s="720">
        <v>12504</v>
      </c>
      <c r="V22" s="720">
        <v>162617</v>
      </c>
      <c r="W22" s="720">
        <v>18370</v>
      </c>
      <c r="X22" s="720">
        <v>324094</v>
      </c>
      <c r="Y22" s="720">
        <v>11170</v>
      </c>
      <c r="Z22" s="720">
        <v>11017</v>
      </c>
      <c r="AA22" s="720">
        <v>113718</v>
      </c>
      <c r="AB22" s="720">
        <v>3683</v>
      </c>
      <c r="AC22" s="720">
        <v>143060</v>
      </c>
      <c r="AD22" s="720">
        <v>79233</v>
      </c>
      <c r="AE22" s="721">
        <v>113702</v>
      </c>
      <c r="AF22" s="716" t="s">
        <v>203</v>
      </c>
      <c r="AI22" s="30"/>
    </row>
    <row r="23" spans="1:353" s="49" customFormat="1" ht="15.75" x14ac:dyDescent="0.25">
      <c r="A23" s="11"/>
      <c r="B23" s="1276"/>
      <c r="C23" s="1678" t="s">
        <v>1246</v>
      </c>
      <c r="D23" s="1672"/>
      <c r="E23" s="709" t="str">
        <f t="shared" ref="E23:E30" si="3">IF(ISNUMBER(F23),(IF(F23&lt;100,"&lt;100",IF(F23&lt;200,"&lt;200",IF(F23&lt;500,"&lt;500",IF(F23&lt;1000,"&lt;1,000",IF(F23&lt;10000,(ROUND(F23,-2)),IF(F23&lt;100000,(ROUND(F23,-3)),IF(F23&lt;1000000,(ROUND(F23,-4)),IF(F23&gt;=1000000,(ROUND(F23,-5))))))))))),"-")</f>
        <v>-</v>
      </c>
      <c r="F23" s="709" t="b">
        <f t="shared" si="2"/>
        <v>0</v>
      </c>
      <c r="G23" s="772">
        <v>5576</v>
      </c>
      <c r="H23" s="720">
        <v>5231</v>
      </c>
      <c r="I23" s="720">
        <v>23799</v>
      </c>
      <c r="J23" s="720">
        <v>25872</v>
      </c>
      <c r="K23" s="720">
        <v>16966</v>
      </c>
      <c r="L23" s="720">
        <v>87102</v>
      </c>
      <c r="M23" s="720">
        <v>4987</v>
      </c>
      <c r="N23" s="720">
        <v>44301</v>
      </c>
      <c r="O23" s="720">
        <v>1784</v>
      </c>
      <c r="P23" s="720">
        <v>270</v>
      </c>
      <c r="Q23" s="720">
        <v>71402</v>
      </c>
      <c r="R23" s="720">
        <v>9918</v>
      </c>
      <c r="S23" s="720">
        <v>56637</v>
      </c>
      <c r="T23" s="720">
        <v>40667</v>
      </c>
      <c r="U23" s="720">
        <v>6691</v>
      </c>
      <c r="V23" s="720">
        <v>87799</v>
      </c>
      <c r="W23" s="720">
        <v>9407</v>
      </c>
      <c r="X23" s="720">
        <v>127757</v>
      </c>
      <c r="Y23" s="720">
        <v>5060</v>
      </c>
      <c r="Z23" s="720">
        <v>3824</v>
      </c>
      <c r="AA23" s="720">
        <v>45978</v>
      </c>
      <c r="AB23" s="720">
        <v>1414</v>
      </c>
      <c r="AC23" s="720">
        <v>83810</v>
      </c>
      <c r="AD23" s="720">
        <v>40712</v>
      </c>
      <c r="AE23" s="721">
        <v>58631</v>
      </c>
      <c r="AF23" s="716"/>
      <c r="AI23" s="30"/>
    </row>
    <row r="24" spans="1:353" s="49" customFormat="1" ht="15.75" x14ac:dyDescent="0.25">
      <c r="A24" s="11"/>
      <c r="B24" s="1276"/>
      <c r="C24" s="1678" t="s">
        <v>1247</v>
      </c>
      <c r="D24" s="1672"/>
      <c r="E24" s="709" t="str">
        <f t="shared" si="3"/>
        <v>-</v>
      </c>
      <c r="F24" s="709" t="b">
        <f t="shared" si="2"/>
        <v>0</v>
      </c>
      <c r="G24" s="772">
        <v>5651</v>
      </c>
      <c r="H24" s="720">
        <v>24111</v>
      </c>
      <c r="I24" s="720">
        <v>17632</v>
      </c>
      <c r="J24" s="720">
        <v>15149</v>
      </c>
      <c r="K24" s="720">
        <v>14730</v>
      </c>
      <c r="L24" s="720">
        <v>52149</v>
      </c>
      <c r="M24" s="720">
        <v>5028</v>
      </c>
      <c r="N24" s="720">
        <v>80574</v>
      </c>
      <c r="O24" s="720">
        <v>44325</v>
      </c>
      <c r="P24" s="720">
        <v>2971</v>
      </c>
      <c r="Q24" s="720">
        <v>69612</v>
      </c>
      <c r="R24" s="720">
        <v>11040</v>
      </c>
      <c r="S24" s="720">
        <v>36829</v>
      </c>
      <c r="T24" s="720">
        <v>67245</v>
      </c>
      <c r="U24" s="720">
        <v>5813</v>
      </c>
      <c r="V24" s="720">
        <v>74818</v>
      </c>
      <c r="W24" s="720">
        <v>8963</v>
      </c>
      <c r="X24" s="720">
        <v>196337</v>
      </c>
      <c r="Y24" s="720">
        <v>6110</v>
      </c>
      <c r="Z24" s="720">
        <v>7193</v>
      </c>
      <c r="AA24" s="720">
        <v>67740</v>
      </c>
      <c r="AB24" s="720">
        <v>2269</v>
      </c>
      <c r="AC24" s="720">
        <v>59250</v>
      </c>
      <c r="AD24" s="720">
        <v>38521</v>
      </c>
      <c r="AE24" s="721">
        <v>55071</v>
      </c>
      <c r="AF24" s="716"/>
      <c r="AG24" s="69"/>
      <c r="AH24" s="69"/>
      <c r="AI24" s="315"/>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row>
    <row r="25" spans="1:353" s="49" customFormat="1" ht="15.75" x14ac:dyDescent="0.25">
      <c r="A25" s="11"/>
      <c r="B25" s="1276"/>
      <c r="C25" s="1678" t="s">
        <v>1238</v>
      </c>
      <c r="D25" s="1672"/>
      <c r="E25" s="709" t="str">
        <f t="shared" si="3"/>
        <v>-</v>
      </c>
      <c r="F25" s="709" t="b">
        <f t="shared" si="2"/>
        <v>0</v>
      </c>
      <c r="G25" s="725">
        <v>6113</v>
      </c>
      <c r="H25" s="720">
        <v>10606</v>
      </c>
      <c r="I25" s="720">
        <v>22677</v>
      </c>
      <c r="J25" s="720">
        <v>20931</v>
      </c>
      <c r="K25" s="720">
        <v>17436</v>
      </c>
      <c r="L25" s="720">
        <v>69965</v>
      </c>
      <c r="M25" s="720">
        <v>5435</v>
      </c>
      <c r="N25" s="720">
        <v>61474.231599999999</v>
      </c>
      <c r="O25" s="720">
        <v>27815</v>
      </c>
      <c r="P25" s="720">
        <v>1405</v>
      </c>
      <c r="Q25" s="720">
        <v>75167</v>
      </c>
      <c r="R25" s="720">
        <v>11908</v>
      </c>
      <c r="S25" s="720">
        <v>47999</v>
      </c>
      <c r="T25" s="720">
        <v>69726</v>
      </c>
      <c r="U25" s="720">
        <v>6852</v>
      </c>
      <c r="V25" s="720">
        <v>89531</v>
      </c>
      <c r="W25" s="720">
        <v>9661</v>
      </c>
      <c r="X25" s="720">
        <v>220088</v>
      </c>
      <c r="Y25" s="720">
        <v>6334</v>
      </c>
      <c r="Z25" s="720">
        <v>5667</v>
      </c>
      <c r="AA25" s="720">
        <v>65101</v>
      </c>
      <c r="AB25" s="720">
        <v>2680</v>
      </c>
      <c r="AC25" s="720">
        <v>76128</v>
      </c>
      <c r="AD25" s="720">
        <v>41679</v>
      </c>
      <c r="AE25" s="721">
        <v>61075</v>
      </c>
      <c r="AF25" s="716" t="s">
        <v>203</v>
      </c>
      <c r="AI25" s="30"/>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row>
    <row r="26" spans="1:353" s="49" customFormat="1" ht="15.75" x14ac:dyDescent="0.25">
      <c r="A26" s="11"/>
      <c r="B26" s="1276"/>
      <c r="C26" s="1678" t="s">
        <v>1239</v>
      </c>
      <c r="D26" s="1672"/>
      <c r="E26" s="709" t="str">
        <f t="shared" si="3"/>
        <v>-</v>
      </c>
      <c r="F26" s="709" t="b">
        <f t="shared" si="2"/>
        <v>0</v>
      </c>
      <c r="G26" s="772">
        <v>2762</v>
      </c>
      <c r="H26" s="720">
        <v>2626</v>
      </c>
      <c r="I26" s="720">
        <v>11770</v>
      </c>
      <c r="J26" s="720">
        <v>12746</v>
      </c>
      <c r="K26" s="720">
        <v>8440</v>
      </c>
      <c r="L26" s="720">
        <v>43173</v>
      </c>
      <c r="M26" s="720">
        <v>2505</v>
      </c>
      <c r="N26" s="720">
        <v>21428.231599999999</v>
      </c>
      <c r="O26" s="720">
        <v>863</v>
      </c>
      <c r="P26" s="720">
        <v>132</v>
      </c>
      <c r="Q26" s="720">
        <v>35483</v>
      </c>
      <c r="R26" s="720">
        <v>4897</v>
      </c>
      <c r="S26" s="720">
        <v>27653</v>
      </c>
      <c r="T26" s="720">
        <v>20178</v>
      </c>
      <c r="U26" s="720">
        <v>3304</v>
      </c>
      <c r="V26" s="720">
        <v>42468</v>
      </c>
      <c r="W26" s="720">
        <v>4755</v>
      </c>
      <c r="X26" s="720">
        <v>63478</v>
      </c>
      <c r="Y26" s="720">
        <v>2505</v>
      </c>
      <c r="Z26" s="720">
        <v>1874</v>
      </c>
      <c r="AA26" s="720">
        <v>22847</v>
      </c>
      <c r="AB26" s="720">
        <v>686</v>
      </c>
      <c r="AC26" s="720">
        <v>41648</v>
      </c>
      <c r="AD26" s="720">
        <v>20222</v>
      </c>
      <c r="AE26" s="721">
        <v>29210</v>
      </c>
      <c r="AF26" s="716"/>
      <c r="AI26" s="30"/>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row>
    <row r="27" spans="1:353" s="49" customFormat="1" ht="15.75" x14ac:dyDescent="0.25">
      <c r="A27" s="11"/>
      <c r="B27" s="1276"/>
      <c r="C27" s="1678" t="s">
        <v>1240</v>
      </c>
      <c r="D27" s="1672"/>
      <c r="E27" s="709" t="str">
        <f t="shared" si="3"/>
        <v>-</v>
      </c>
      <c r="F27" s="709" t="b">
        <f t="shared" si="2"/>
        <v>0</v>
      </c>
      <c r="G27" s="772">
        <v>3351</v>
      </c>
      <c r="H27" s="720">
        <v>7980</v>
      </c>
      <c r="I27" s="720">
        <v>10907</v>
      </c>
      <c r="J27" s="720">
        <v>8185</v>
      </c>
      <c r="K27" s="720">
        <v>8996</v>
      </c>
      <c r="L27" s="720">
        <v>26792</v>
      </c>
      <c r="M27" s="720">
        <v>2930</v>
      </c>
      <c r="N27" s="720">
        <v>40046</v>
      </c>
      <c r="O27" s="720">
        <v>26952</v>
      </c>
      <c r="P27" s="720">
        <v>1273</v>
      </c>
      <c r="Q27" s="720">
        <v>39684</v>
      </c>
      <c r="R27" s="720">
        <v>7011</v>
      </c>
      <c r="S27" s="720">
        <v>20346</v>
      </c>
      <c r="T27" s="720">
        <v>49548</v>
      </c>
      <c r="U27" s="720">
        <v>3548</v>
      </c>
      <c r="V27" s="720">
        <v>47063</v>
      </c>
      <c r="W27" s="720">
        <v>4906</v>
      </c>
      <c r="X27" s="720">
        <v>156610</v>
      </c>
      <c r="Y27" s="720">
        <v>3829</v>
      </c>
      <c r="Z27" s="720">
        <v>3793</v>
      </c>
      <c r="AA27" s="720">
        <v>42254</v>
      </c>
      <c r="AB27" s="720">
        <v>1994</v>
      </c>
      <c r="AC27" s="720">
        <v>34480</v>
      </c>
      <c r="AD27" s="720">
        <v>21457</v>
      </c>
      <c r="AE27" s="721">
        <v>31865</v>
      </c>
      <c r="AF27" s="716"/>
      <c r="AI27" s="30"/>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row>
    <row r="28" spans="1:353" s="49" customFormat="1" ht="15.75" x14ac:dyDescent="0.25">
      <c r="A28" s="11"/>
      <c r="B28" s="1276"/>
      <c r="C28" s="1678" t="s">
        <v>1241</v>
      </c>
      <c r="D28" s="1672"/>
      <c r="E28" s="709" t="str">
        <f t="shared" si="3"/>
        <v>-</v>
      </c>
      <c r="F28" s="709" t="b">
        <f t="shared" si="2"/>
        <v>0</v>
      </c>
      <c r="G28" s="725">
        <v>5113</v>
      </c>
      <c r="H28" s="720">
        <v>18734</v>
      </c>
      <c r="I28" s="720">
        <v>18755</v>
      </c>
      <c r="J28" s="720">
        <v>20090</v>
      </c>
      <c r="K28" s="720">
        <v>14260</v>
      </c>
      <c r="L28" s="720">
        <v>69286</v>
      </c>
      <c r="M28" s="720">
        <v>4579</v>
      </c>
      <c r="N28" s="720">
        <v>63407.854200000002</v>
      </c>
      <c r="O28" s="720">
        <v>18293</v>
      </c>
      <c r="P28" s="720">
        <v>1836</v>
      </c>
      <c r="Q28" s="720">
        <v>65847</v>
      </c>
      <c r="R28" s="720">
        <v>9050</v>
      </c>
      <c r="S28" s="720">
        <v>45466</v>
      </c>
      <c r="T28" s="720">
        <v>38186</v>
      </c>
      <c r="U28" s="720">
        <v>5650</v>
      </c>
      <c r="V28" s="720">
        <v>73086</v>
      </c>
      <c r="W28" s="720">
        <v>8710</v>
      </c>
      <c r="X28" s="720">
        <v>104006</v>
      </c>
      <c r="Y28" s="720">
        <v>4835</v>
      </c>
      <c r="Z28" s="720">
        <v>5349</v>
      </c>
      <c r="AA28" s="720">
        <v>48617</v>
      </c>
      <c r="AB28" s="720">
        <v>1003</v>
      </c>
      <c r="AC28" s="720">
        <v>66932</v>
      </c>
      <c r="AD28" s="720">
        <v>37554</v>
      </c>
      <c r="AE28" s="721">
        <v>52627</v>
      </c>
      <c r="AF28" s="716" t="s">
        <v>203</v>
      </c>
      <c r="AI28" s="30"/>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row>
    <row r="29" spans="1:353" s="49" customFormat="1" ht="15.75" x14ac:dyDescent="0.25">
      <c r="A29" s="11"/>
      <c r="B29" s="1276"/>
      <c r="C29" s="1678" t="s">
        <v>1242</v>
      </c>
      <c r="D29" s="1672"/>
      <c r="E29" s="709" t="str">
        <f t="shared" si="3"/>
        <v>-</v>
      </c>
      <c r="F29" s="709" t="b">
        <f t="shared" si="2"/>
        <v>0</v>
      </c>
      <c r="G29" s="772">
        <v>2814</v>
      </c>
      <c r="H29" s="720">
        <v>2604</v>
      </c>
      <c r="I29" s="720">
        <v>12030</v>
      </c>
      <c r="J29" s="720">
        <v>13126</v>
      </c>
      <c r="K29" s="720">
        <v>8526</v>
      </c>
      <c r="L29" s="720">
        <v>43929</v>
      </c>
      <c r="M29" s="720">
        <v>2482</v>
      </c>
      <c r="N29" s="720">
        <v>22876.854200000002</v>
      </c>
      <c r="O29" s="720">
        <v>921</v>
      </c>
      <c r="P29" s="720">
        <v>138</v>
      </c>
      <c r="Q29" s="720">
        <v>35919</v>
      </c>
      <c r="R29" s="720">
        <v>5021</v>
      </c>
      <c r="S29" s="720">
        <v>28984</v>
      </c>
      <c r="T29" s="720">
        <v>20489</v>
      </c>
      <c r="U29" s="720">
        <v>3386</v>
      </c>
      <c r="V29" s="720">
        <v>45331</v>
      </c>
      <c r="W29" s="720">
        <v>4652</v>
      </c>
      <c r="X29" s="720">
        <v>64279</v>
      </c>
      <c r="Y29" s="720">
        <v>2554</v>
      </c>
      <c r="Z29" s="720">
        <v>1950</v>
      </c>
      <c r="AA29" s="720">
        <v>23131</v>
      </c>
      <c r="AB29" s="720">
        <v>728</v>
      </c>
      <c r="AC29" s="720">
        <v>42162</v>
      </c>
      <c r="AD29" s="720">
        <v>20490</v>
      </c>
      <c r="AE29" s="721">
        <v>29421</v>
      </c>
      <c r="AF29" s="716"/>
      <c r="AI29" s="30"/>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c r="LR29" s="69"/>
      <c r="LS29" s="69"/>
      <c r="LT29" s="69"/>
      <c r="LU29" s="69"/>
      <c r="LV29" s="69"/>
      <c r="LW29" s="69"/>
      <c r="LX29" s="69"/>
      <c r="LY29" s="69"/>
      <c r="LZ29" s="69"/>
      <c r="MA29" s="69"/>
      <c r="MB29" s="69"/>
      <c r="MC29" s="69"/>
      <c r="MD29" s="69"/>
      <c r="ME29" s="69"/>
      <c r="MF29" s="69"/>
      <c r="MG29" s="69"/>
      <c r="MH29" s="69"/>
      <c r="MI29" s="69"/>
      <c r="MJ29" s="69"/>
      <c r="MK29" s="69"/>
      <c r="ML29" s="69"/>
      <c r="MM29" s="69"/>
      <c r="MN29" s="69"/>
      <c r="MO29" s="69"/>
    </row>
    <row r="30" spans="1:353" s="49" customFormat="1" ht="15.75" x14ac:dyDescent="0.25">
      <c r="A30" s="11"/>
      <c r="B30" s="1276"/>
      <c r="C30" s="1678" t="s">
        <v>1243</v>
      </c>
      <c r="D30" s="1672"/>
      <c r="E30" s="709" t="str">
        <f t="shared" si="3"/>
        <v>-</v>
      </c>
      <c r="F30" s="709" t="b">
        <f t="shared" si="2"/>
        <v>0</v>
      </c>
      <c r="G30" s="772">
        <v>2299</v>
      </c>
      <c r="H30" s="720">
        <v>16130</v>
      </c>
      <c r="I30" s="720">
        <v>6725</v>
      </c>
      <c r="J30" s="720">
        <v>6964</v>
      </c>
      <c r="K30" s="720">
        <v>5734</v>
      </c>
      <c r="L30" s="720">
        <v>25357</v>
      </c>
      <c r="M30" s="720">
        <v>2097</v>
      </c>
      <c r="N30" s="720">
        <v>40531</v>
      </c>
      <c r="O30" s="720">
        <v>17372</v>
      </c>
      <c r="P30" s="720">
        <v>1698</v>
      </c>
      <c r="Q30" s="720">
        <v>29928</v>
      </c>
      <c r="R30" s="720">
        <v>4029</v>
      </c>
      <c r="S30" s="720">
        <v>16482</v>
      </c>
      <c r="T30" s="720">
        <v>17697</v>
      </c>
      <c r="U30" s="720">
        <v>2264</v>
      </c>
      <c r="V30" s="720">
        <v>27755</v>
      </c>
      <c r="W30" s="720">
        <v>4058</v>
      </c>
      <c r="X30" s="720">
        <v>39727</v>
      </c>
      <c r="Y30" s="720">
        <v>2281</v>
      </c>
      <c r="Z30" s="720">
        <v>3399</v>
      </c>
      <c r="AA30" s="720">
        <v>25486</v>
      </c>
      <c r="AB30" s="720">
        <v>275</v>
      </c>
      <c r="AC30" s="720">
        <v>24770</v>
      </c>
      <c r="AD30" s="720">
        <v>17064</v>
      </c>
      <c r="AE30" s="721">
        <v>23206</v>
      </c>
      <c r="AF30" s="716"/>
      <c r="AI30" s="30"/>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c r="KC30" s="69"/>
      <c r="KD30" s="69"/>
      <c r="KE30" s="69"/>
      <c r="KF30" s="69"/>
      <c r="KG30" s="69"/>
      <c r="KH30" s="69"/>
      <c r="KI30" s="69"/>
      <c r="KJ30" s="69"/>
      <c r="KK30" s="69"/>
      <c r="KL30" s="69"/>
      <c r="KM30" s="69"/>
      <c r="KN30" s="69"/>
      <c r="KO30" s="69"/>
      <c r="KP30" s="69"/>
      <c r="KQ30" s="69"/>
      <c r="KR30" s="69"/>
      <c r="KS30" s="69"/>
      <c r="KT30" s="69"/>
      <c r="KU30" s="69"/>
      <c r="KV30" s="69"/>
      <c r="KW30" s="69"/>
      <c r="KX30" s="69"/>
      <c r="KY30" s="69"/>
      <c r="KZ30" s="69"/>
      <c r="LA30" s="69"/>
      <c r="LB30" s="69"/>
      <c r="LC30" s="69"/>
      <c r="LD30" s="69"/>
      <c r="LE30" s="69"/>
      <c r="LF30" s="69"/>
      <c r="LG30" s="69"/>
      <c r="LH30" s="69"/>
      <c r="LI30" s="69"/>
      <c r="LJ30" s="69"/>
      <c r="LK30" s="69"/>
      <c r="LL30" s="69"/>
      <c r="LM30" s="69"/>
      <c r="LN30" s="69"/>
      <c r="LO30" s="69"/>
      <c r="LP30" s="69"/>
      <c r="LQ30" s="69"/>
      <c r="LR30" s="69"/>
      <c r="LS30" s="69"/>
      <c r="LT30" s="69"/>
      <c r="LU30" s="69"/>
      <c r="LV30" s="69"/>
      <c r="LW30" s="69"/>
      <c r="LX30" s="69"/>
      <c r="LY30" s="69"/>
      <c r="LZ30" s="69"/>
      <c r="MA30" s="69"/>
      <c r="MB30" s="69"/>
      <c r="MC30" s="69"/>
      <c r="MD30" s="69"/>
      <c r="ME30" s="69"/>
      <c r="MF30" s="69"/>
      <c r="MG30" s="69"/>
      <c r="MH30" s="69"/>
      <c r="MI30" s="69"/>
      <c r="MJ30" s="69"/>
      <c r="MK30" s="69"/>
      <c r="ML30" s="69"/>
      <c r="MM30" s="69"/>
      <c r="MN30" s="69"/>
      <c r="MO30" s="69"/>
    </row>
    <row r="31" spans="1:353" s="49" customFormat="1" ht="15.75" x14ac:dyDescent="0.25">
      <c r="A31" s="11"/>
      <c r="B31" s="1276"/>
      <c r="C31" s="1678" t="s">
        <v>1244</v>
      </c>
      <c r="D31" s="1672"/>
      <c r="E31" s="709">
        <f>IF(ISNUMBER(IF(F31&lt;100,"&lt;100",IF(100&lt;=F31&lt;200,"&lt;200",IF(200&lt;=F31&lt;500,"&lt;500",IF(500&lt;=F31&lt;1000,"&lt;1,000",IF(1000&lt;=F31&lt;10000,(ROUND(F31,-2)),IF(10000&lt;=F31&lt;100000,(ROUND(F31,-3)),IF(100000&lt;=F31&lt;1000000,(ROUND(F31,-4)),IF(1000000&lt;=F31&gt;=1000000,(ROUND(F31,-5))))))))))),(IF(F31&lt;100,"&lt;100",IF(100&lt;=F31&lt;200,"&lt;200",IF(200&lt;=F31&lt;500,"&lt;500",IF(500&lt;=F31&lt;1000,"&lt;1,000",IF(1000&lt;=F31&lt;10000,(ROUND(F31,-2)),IF(10000&lt;=F31&lt;100000,(ROUND(F31,-3)),IF(100000&lt;=F31&lt;1000000,(ROUND(F31,-4)),IF(1000000&lt;=F31&gt;=1000000,(ROUND(F31,-5))))))))))),"-")</f>
        <v>0</v>
      </c>
      <c r="F31" s="778" t="b">
        <f t="shared" si="2"/>
        <v>0</v>
      </c>
      <c r="G31" s="771"/>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50"/>
      <c r="AF31" s="716"/>
      <c r="AI31" s="30"/>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c r="IW31" s="69"/>
      <c r="IX31" s="69"/>
      <c r="IY31" s="69"/>
      <c r="IZ31" s="69"/>
      <c r="JA31" s="69"/>
      <c r="JB31" s="69"/>
      <c r="JC31" s="69"/>
      <c r="JD31" s="69"/>
      <c r="JE31" s="69"/>
      <c r="JF31" s="69"/>
      <c r="JG31" s="69"/>
      <c r="JH31" s="69"/>
      <c r="JI31" s="69"/>
      <c r="JJ31" s="69"/>
      <c r="JK31" s="69"/>
      <c r="JL31" s="69"/>
      <c r="JM31" s="69"/>
      <c r="JN31" s="69"/>
      <c r="JO31" s="69"/>
      <c r="JP31" s="69"/>
      <c r="JQ31" s="69"/>
      <c r="JR31" s="69"/>
      <c r="JS31" s="69"/>
      <c r="JT31" s="69"/>
      <c r="JU31" s="69"/>
      <c r="JV31" s="69"/>
      <c r="JW31" s="69"/>
      <c r="JX31" s="69"/>
      <c r="JY31" s="69"/>
      <c r="JZ31" s="69"/>
      <c r="KA31" s="69"/>
      <c r="KB31" s="69"/>
      <c r="KC31" s="69"/>
      <c r="KD31" s="69"/>
      <c r="KE31" s="69"/>
      <c r="KF31" s="69"/>
      <c r="KG31" s="69"/>
      <c r="KH31" s="69"/>
      <c r="KI31" s="69"/>
      <c r="KJ31" s="69"/>
      <c r="KK31" s="69"/>
      <c r="KL31" s="69"/>
      <c r="KM31" s="69"/>
      <c r="KN31" s="69"/>
      <c r="KO31" s="69"/>
      <c r="KP31" s="69"/>
      <c r="KQ31" s="69"/>
      <c r="KR31" s="69"/>
      <c r="KS31" s="69"/>
      <c r="KT31" s="69"/>
      <c r="KU31" s="69"/>
      <c r="KV31" s="69"/>
      <c r="KW31" s="69"/>
      <c r="KX31" s="69"/>
      <c r="KY31" s="69"/>
      <c r="KZ31" s="69"/>
      <c r="LA31" s="69"/>
      <c r="LB31" s="69"/>
      <c r="LC31" s="69"/>
      <c r="LD31" s="69"/>
      <c r="LE31" s="69"/>
      <c r="LF31" s="69"/>
      <c r="LG31" s="69"/>
      <c r="LH31" s="69"/>
      <c r="LI31" s="69"/>
      <c r="LJ31" s="69"/>
      <c r="LK31" s="69"/>
      <c r="LL31" s="69"/>
      <c r="LM31" s="69"/>
      <c r="LN31" s="69"/>
      <c r="LO31" s="69"/>
      <c r="LP31" s="69"/>
      <c r="LQ31" s="69"/>
      <c r="LR31" s="69"/>
      <c r="LS31" s="69"/>
      <c r="LT31" s="69"/>
      <c r="LU31" s="69"/>
      <c r="LV31" s="69"/>
      <c r="LW31" s="69"/>
      <c r="LX31" s="69"/>
      <c r="LY31" s="69"/>
      <c r="LZ31" s="69"/>
      <c r="MA31" s="69"/>
      <c r="MB31" s="69"/>
      <c r="MC31" s="69"/>
      <c r="MD31" s="69"/>
      <c r="ME31" s="69"/>
      <c r="MF31" s="69"/>
      <c r="MG31" s="69"/>
      <c r="MH31" s="69"/>
      <c r="MI31" s="69"/>
      <c r="MJ31" s="69"/>
      <c r="MK31" s="69"/>
      <c r="ML31" s="69"/>
      <c r="MM31" s="69"/>
      <c r="MN31" s="69"/>
      <c r="MO31" s="69"/>
    </row>
    <row r="32" spans="1:353" s="49" customFormat="1" ht="15.75" x14ac:dyDescent="0.25">
      <c r="A32" s="11"/>
      <c r="B32" s="1276"/>
      <c r="C32" s="1674" t="s">
        <v>261</v>
      </c>
      <c r="D32" s="1672"/>
      <c r="E32" s="709" t="str">
        <f>IF(ISNUMBER(F32),(IF(F32&lt;100,"&lt;100",IF(F32&lt;200,"&lt;200",IF(F32&lt;500,"&lt;500",IF(F32&lt;1000,"&lt;1,000",IF(F32&lt;10000,(ROUND(F32,-2)),IF(F32&lt;100000,(ROUND(F32,-3)),IF(F32&lt;1000000,(ROUND(F32,-4)),IF(F32&gt;=1000000,(ROUND(F32,-5))))))))))),"-")</f>
        <v>-</v>
      </c>
      <c r="F32" s="709" t="b">
        <f t="shared" si="2"/>
        <v>0</v>
      </c>
      <c r="G32" s="772">
        <v>880.7</v>
      </c>
      <c r="H32" s="720">
        <v>6957.49</v>
      </c>
      <c r="I32" s="720">
        <v>3821.56</v>
      </c>
      <c r="J32" s="720">
        <v>1377.05</v>
      </c>
      <c r="K32" s="720">
        <v>2852.34</v>
      </c>
      <c r="L32" s="720">
        <v>1527.87</v>
      </c>
      <c r="M32" s="720">
        <v>577.6</v>
      </c>
      <c r="N32" s="720">
        <v>23159.79</v>
      </c>
      <c r="O32" s="720">
        <v>17758.38</v>
      </c>
      <c r="P32" s="720">
        <v>1072.9100000000001</v>
      </c>
      <c r="Q32" s="720">
        <v>8816.43</v>
      </c>
      <c r="R32" s="720">
        <v>2828.32</v>
      </c>
      <c r="S32" s="720">
        <v>3237</v>
      </c>
      <c r="T32" s="720">
        <v>16759.689999999999</v>
      </c>
      <c r="U32" s="720">
        <v>1164.92</v>
      </c>
      <c r="V32" s="720">
        <v>16987.41</v>
      </c>
      <c r="W32" s="720">
        <v>476.3</v>
      </c>
      <c r="X32" s="720">
        <v>53415.82</v>
      </c>
      <c r="Y32" s="720">
        <v>1326.83</v>
      </c>
      <c r="Z32" s="720">
        <v>1668.1</v>
      </c>
      <c r="AA32" s="720">
        <v>14924.18</v>
      </c>
      <c r="AB32" s="720">
        <v>637.08000000000004</v>
      </c>
      <c r="AC32" s="720">
        <v>6127.06</v>
      </c>
      <c r="AD32" s="720">
        <v>4989.76</v>
      </c>
      <c r="AE32" s="721">
        <v>6712.2</v>
      </c>
      <c r="AF32" s="716" t="s">
        <v>203</v>
      </c>
      <c r="IL32" s="69"/>
      <c r="IM32" s="69"/>
      <c r="IN32" s="69"/>
      <c r="IO32" s="69"/>
      <c r="IP32" s="69"/>
      <c r="IQ32" s="69"/>
      <c r="IR32" s="69"/>
      <c r="IS32" s="69"/>
      <c r="IT32" s="69"/>
      <c r="IU32" s="69"/>
      <c r="IV32" s="69"/>
      <c r="IW32" s="69"/>
      <c r="IX32" s="69"/>
      <c r="IY32" s="69"/>
      <c r="IZ32" s="69"/>
      <c r="JA32" s="69"/>
      <c r="JB32" s="69"/>
      <c r="JC32" s="69"/>
      <c r="JD32" s="69"/>
      <c r="JE32" s="69"/>
      <c r="JF32" s="69"/>
      <c r="JG32" s="69"/>
      <c r="JH32" s="69"/>
      <c r="JI32" s="69"/>
      <c r="JJ32" s="69"/>
      <c r="JK32" s="69"/>
      <c r="JL32" s="69"/>
      <c r="JM32" s="69"/>
      <c r="JN32" s="69"/>
      <c r="JO32" s="69"/>
      <c r="JP32" s="69"/>
      <c r="JQ32" s="69"/>
      <c r="JR32" s="69"/>
      <c r="JS32" s="69"/>
      <c r="JT32" s="69"/>
      <c r="JU32" s="69"/>
      <c r="JV32" s="69"/>
      <c r="JW32" s="69"/>
      <c r="JX32" s="69"/>
      <c r="JY32" s="69"/>
      <c r="JZ32" s="69"/>
      <c r="KA32" s="69"/>
      <c r="KB32" s="69"/>
      <c r="KC32" s="69"/>
      <c r="KD32" s="69"/>
      <c r="KE32" s="69"/>
      <c r="KF32" s="69"/>
      <c r="KG32" s="69"/>
      <c r="KH32" s="69"/>
      <c r="KI32" s="69"/>
      <c r="KJ32" s="69"/>
      <c r="KK32" s="69"/>
      <c r="KL32" s="69"/>
      <c r="KM32" s="69"/>
      <c r="KN32" s="69"/>
      <c r="KO32" s="69"/>
      <c r="KP32" s="69"/>
      <c r="KQ32" s="69"/>
      <c r="KR32" s="69"/>
      <c r="KS32" s="69"/>
      <c r="KT32" s="69"/>
      <c r="KU32" s="69"/>
      <c r="KV32" s="69"/>
      <c r="KW32" s="69"/>
      <c r="KX32" s="69"/>
      <c r="KY32" s="69"/>
      <c r="KZ32" s="69"/>
      <c r="LA32" s="69"/>
      <c r="LB32" s="69"/>
      <c r="LC32" s="69"/>
      <c r="LD32" s="69"/>
      <c r="LE32" s="69"/>
      <c r="LF32" s="69"/>
      <c r="LG32" s="69"/>
      <c r="LH32" s="69"/>
      <c r="LI32" s="69"/>
      <c r="LJ32" s="69"/>
      <c r="LK32" s="69"/>
      <c r="LL32" s="69"/>
      <c r="LM32" s="69"/>
      <c r="LN32" s="69"/>
      <c r="LO32" s="69"/>
      <c r="LP32" s="69"/>
      <c r="LQ32" s="69"/>
      <c r="LR32" s="69"/>
      <c r="LS32" s="69"/>
      <c r="LT32" s="69"/>
      <c r="LU32" s="69"/>
      <c r="LV32" s="69"/>
      <c r="LW32" s="69"/>
      <c r="LX32" s="69"/>
      <c r="LY32" s="69"/>
      <c r="LZ32" s="69"/>
      <c r="MA32" s="69"/>
      <c r="MB32" s="69"/>
      <c r="MC32" s="69"/>
      <c r="MD32" s="69"/>
      <c r="ME32" s="69"/>
      <c r="MF32" s="69"/>
      <c r="MG32" s="69"/>
      <c r="MH32" s="69"/>
      <c r="MI32" s="69"/>
      <c r="MJ32" s="69"/>
      <c r="MK32" s="69"/>
      <c r="ML32" s="69"/>
      <c r="MM32" s="69"/>
      <c r="MN32" s="69"/>
      <c r="MO32" s="69"/>
    </row>
    <row r="33" spans="1:353" s="49" customFormat="1" ht="15.75" x14ac:dyDescent="0.25">
      <c r="A33" s="11"/>
      <c r="B33" s="1276"/>
      <c r="C33" s="1674" t="s">
        <v>287</v>
      </c>
      <c r="D33" s="1672"/>
      <c r="E33" s="709" t="str">
        <f t="shared" ref="E33:E34" si="4">IF(ISNUMBER(F33),(IF(F33&lt;100,"&lt;100",IF(F33&lt;200,"&lt;200",IF(F33&lt;500,"&lt;500",IF(F33&lt;1000,"&lt;1,000",IF(F33&lt;10000,(ROUND(F33,-2)),IF(F33&lt;100000,(ROUND(F33,-3)),IF(F33&lt;1000000,(ROUND(F33,-4)),IF(F33&gt;=1000000,(ROUND(F33,-5))))))))))),"-")</f>
        <v>-</v>
      </c>
      <c r="F33" s="709" t="b">
        <f t="shared" si="2"/>
        <v>0</v>
      </c>
      <c r="G33" s="772">
        <v>609.36</v>
      </c>
      <c r="H33" s="720">
        <v>1954.14</v>
      </c>
      <c r="I33" s="720">
        <v>2663.47</v>
      </c>
      <c r="J33" s="720">
        <v>953.84</v>
      </c>
      <c r="K33" s="720">
        <v>1994.35</v>
      </c>
      <c r="L33" s="720">
        <v>1134.18</v>
      </c>
      <c r="M33" s="720">
        <v>408.68</v>
      </c>
      <c r="N33" s="720">
        <v>11455.87</v>
      </c>
      <c r="O33" s="720">
        <v>10061.780000000001</v>
      </c>
      <c r="P33" s="720">
        <v>465.19</v>
      </c>
      <c r="Q33" s="720">
        <v>6165.97</v>
      </c>
      <c r="R33" s="720">
        <v>1953.32</v>
      </c>
      <c r="S33" s="720">
        <v>2223.92</v>
      </c>
      <c r="T33" s="720">
        <v>12168.33</v>
      </c>
      <c r="U33" s="720">
        <v>808.57</v>
      </c>
      <c r="V33" s="720">
        <v>11728.48</v>
      </c>
      <c r="W33" s="720">
        <v>339.72</v>
      </c>
      <c r="X33" s="720">
        <v>44623.39</v>
      </c>
      <c r="Y33" s="720">
        <v>903.6</v>
      </c>
      <c r="Z33" s="720">
        <v>806.43</v>
      </c>
      <c r="AA33" s="720">
        <v>10382.02</v>
      </c>
      <c r="AB33" s="720">
        <v>587.95000000000005</v>
      </c>
      <c r="AC33" s="720">
        <v>4284.38</v>
      </c>
      <c r="AD33" s="720">
        <v>3081.99</v>
      </c>
      <c r="AE33" s="721">
        <v>4652</v>
      </c>
      <c r="AF33" s="716" t="s">
        <v>203</v>
      </c>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c r="LS33" s="69"/>
      <c r="LT33" s="69"/>
      <c r="LU33" s="69"/>
      <c r="LV33" s="69"/>
      <c r="LW33" s="69"/>
      <c r="LX33" s="69"/>
      <c r="LY33" s="69"/>
      <c r="LZ33" s="69"/>
      <c r="MA33" s="69"/>
      <c r="MB33" s="69"/>
      <c r="MC33" s="69"/>
      <c r="MD33" s="69"/>
      <c r="ME33" s="69"/>
      <c r="MF33" s="69"/>
      <c r="MG33" s="69"/>
      <c r="MH33" s="69"/>
      <c r="MI33" s="69"/>
      <c r="MJ33" s="69"/>
      <c r="MK33" s="69"/>
      <c r="ML33" s="69"/>
      <c r="MM33" s="69"/>
      <c r="MN33" s="69"/>
      <c r="MO33" s="69"/>
    </row>
    <row r="34" spans="1:353" s="49" customFormat="1" ht="15.75" x14ac:dyDescent="0.25">
      <c r="A34" s="11"/>
      <c r="B34" s="1276"/>
      <c r="C34" s="1674" t="s">
        <v>274</v>
      </c>
      <c r="D34" s="1672"/>
      <c r="E34" s="709" t="str">
        <f t="shared" si="4"/>
        <v>-</v>
      </c>
      <c r="F34" s="709" t="b">
        <f t="shared" si="2"/>
        <v>0</v>
      </c>
      <c r="G34" s="772">
        <v>271.33999999999997</v>
      </c>
      <c r="H34" s="720">
        <v>5003.3500000000004</v>
      </c>
      <c r="I34" s="720">
        <v>1158.0899999999999</v>
      </c>
      <c r="J34" s="720">
        <v>423.21</v>
      </c>
      <c r="K34" s="720">
        <v>857.99</v>
      </c>
      <c r="L34" s="720">
        <v>393.69</v>
      </c>
      <c r="M34" s="720">
        <v>168.91</v>
      </c>
      <c r="N34" s="720">
        <v>11703.94</v>
      </c>
      <c r="O34" s="720">
        <v>7696.6</v>
      </c>
      <c r="P34" s="720">
        <v>607.72</v>
      </c>
      <c r="Q34" s="720">
        <v>2650.45</v>
      </c>
      <c r="R34" s="720">
        <v>875</v>
      </c>
      <c r="S34" s="720">
        <v>1013.08</v>
      </c>
      <c r="T34" s="720">
        <v>4591.3500000000004</v>
      </c>
      <c r="U34" s="720">
        <v>356.34</v>
      </c>
      <c r="V34" s="720">
        <v>5258.93</v>
      </c>
      <c r="W34" s="720">
        <v>136.58000000000001</v>
      </c>
      <c r="X34" s="720">
        <v>8792.43</v>
      </c>
      <c r="Y34" s="720">
        <v>423.22</v>
      </c>
      <c r="Z34" s="720">
        <v>861.67</v>
      </c>
      <c r="AA34" s="720">
        <v>4542.1499999999996</v>
      </c>
      <c r="AB34" s="720">
        <v>49.13</v>
      </c>
      <c r="AC34" s="720">
        <v>1842.68</v>
      </c>
      <c r="AD34" s="720">
        <v>1907.77</v>
      </c>
      <c r="AE34" s="721">
        <v>2060.1999999999998</v>
      </c>
      <c r="AF34" s="716" t="s">
        <v>203</v>
      </c>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row>
    <row r="35" spans="1:353" s="49" customFormat="1" ht="15.75" x14ac:dyDescent="0.25">
      <c r="A35" s="11"/>
      <c r="B35" s="1276"/>
      <c r="C35" s="1674" t="s">
        <v>301</v>
      </c>
      <c r="D35" s="1672"/>
      <c r="E35" s="848" t="b">
        <f>F35</f>
        <v>0</v>
      </c>
      <c r="F35" s="778" t="b">
        <f t="shared" si="2"/>
        <v>0</v>
      </c>
      <c r="G35" s="773">
        <f>G33/G32</f>
        <v>0.69190416713977521</v>
      </c>
      <c r="H35" s="749">
        <f>H33/H32</f>
        <v>0.28086853161125636</v>
      </c>
      <c r="I35" s="749">
        <f t="shared" ref="I35:AE35" si="5">I33/I32</f>
        <v>0.69695883356535027</v>
      </c>
      <c r="J35" s="749">
        <f t="shared" si="5"/>
        <v>0.69266911150648125</v>
      </c>
      <c r="K35" s="749">
        <f t="shared" si="5"/>
        <v>0.69919785158852021</v>
      </c>
      <c r="L35" s="749">
        <f t="shared" si="5"/>
        <v>0.74232755404582862</v>
      </c>
      <c r="M35" s="749">
        <f t="shared" si="5"/>
        <v>0.70754847645429364</v>
      </c>
      <c r="N35" s="749">
        <f t="shared" si="5"/>
        <v>0.49464481327335008</v>
      </c>
      <c r="O35" s="749">
        <f t="shared" si="5"/>
        <v>0.5665933491681111</v>
      </c>
      <c r="P35" s="749">
        <f t="shared" si="5"/>
        <v>0.43357783970696512</v>
      </c>
      <c r="Q35" s="749">
        <f t="shared" si="5"/>
        <v>0.69937264856636983</v>
      </c>
      <c r="R35" s="749">
        <f t="shared" si="5"/>
        <v>0.69062906601798946</v>
      </c>
      <c r="S35" s="749">
        <f t="shared" si="5"/>
        <v>0.68703120172999699</v>
      </c>
      <c r="T35" s="749">
        <f t="shared" si="5"/>
        <v>0.72604743882494249</v>
      </c>
      <c r="U35" s="749">
        <f t="shared" si="5"/>
        <v>0.69409916560793872</v>
      </c>
      <c r="V35" s="749">
        <f t="shared" si="5"/>
        <v>0.69042190657669411</v>
      </c>
      <c r="W35" s="749">
        <f t="shared" si="5"/>
        <v>0.71324795297081678</v>
      </c>
      <c r="X35" s="749">
        <f t="shared" si="5"/>
        <v>0.83539651736133602</v>
      </c>
      <c r="Y35" s="749">
        <f t="shared" si="5"/>
        <v>0.68102168326010115</v>
      </c>
      <c r="Z35" s="749">
        <f t="shared" si="5"/>
        <v>0.48344223967388045</v>
      </c>
      <c r="AA35" s="749">
        <f t="shared" si="5"/>
        <v>0.69565095033697</v>
      </c>
      <c r="AB35" s="749">
        <f t="shared" si="5"/>
        <v>0.92288252652728076</v>
      </c>
      <c r="AC35" s="749">
        <f t="shared" si="5"/>
        <v>0.69925543409073843</v>
      </c>
      <c r="AD35" s="749">
        <f t="shared" si="5"/>
        <v>0.61766297377028145</v>
      </c>
      <c r="AE35" s="750">
        <f t="shared" si="5"/>
        <v>0.69306635678317097</v>
      </c>
      <c r="AF35" s="716"/>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row>
    <row r="36" spans="1:353" s="49" customFormat="1" ht="15.75" x14ac:dyDescent="0.25">
      <c r="A36" s="11"/>
      <c r="B36" s="1276"/>
      <c r="C36" s="1674" t="s">
        <v>314</v>
      </c>
      <c r="D36" s="1672"/>
      <c r="E36" s="709" t="str">
        <f>IF(ISNUMBER(F36),(IF(F36&lt;100,"&lt;100",IF(F36&lt;200,"&lt;200",IF(F36&lt;500,"&lt;500",IF(F36&lt;1000,"&lt;1,000",IF(F36&lt;10000,(ROUND(F36,-2)),IF(F36&lt;100000,(ROUND(F36,-3)),IF(F36&lt;1000000,(ROUND(F36,-4)),IF(F36&gt;=1000000,(ROUND(F36,-5))))))))))),"-")</f>
        <v>-</v>
      </c>
      <c r="F36" s="709" t="b">
        <f t="shared" si="2"/>
        <v>0</v>
      </c>
      <c r="G36" s="772">
        <v>211</v>
      </c>
      <c r="H36" s="720">
        <v>364</v>
      </c>
      <c r="I36" s="720">
        <v>3480</v>
      </c>
      <c r="J36" s="720">
        <v>4144</v>
      </c>
      <c r="K36" s="720">
        <v>2512</v>
      </c>
      <c r="L36" s="720">
        <v>11800</v>
      </c>
      <c r="M36" s="720">
        <v>668</v>
      </c>
      <c r="N36" s="720">
        <v>5189.3372999999992</v>
      </c>
      <c r="O36" s="720">
        <v>435</v>
      </c>
      <c r="P36" s="720">
        <v>51</v>
      </c>
      <c r="Q36" s="720">
        <v>7893</v>
      </c>
      <c r="R36" s="720">
        <v>1235</v>
      </c>
      <c r="S36" s="720">
        <v>6874</v>
      </c>
      <c r="T36" s="720">
        <v>4498</v>
      </c>
      <c r="U36" s="720">
        <v>486</v>
      </c>
      <c r="V36" s="720">
        <v>11229</v>
      </c>
      <c r="W36" s="720">
        <v>892</v>
      </c>
      <c r="X36" s="720">
        <v>9537</v>
      </c>
      <c r="Y36" s="720">
        <v>344</v>
      </c>
      <c r="Z36" s="720">
        <v>209</v>
      </c>
      <c r="AA36" s="720">
        <v>6465</v>
      </c>
      <c r="AB36" s="720">
        <v>80</v>
      </c>
      <c r="AC36" s="720">
        <v>11332</v>
      </c>
      <c r="AD36" s="720">
        <v>3938</v>
      </c>
      <c r="AE36" s="721">
        <v>7697</v>
      </c>
      <c r="AF36" s="716" t="s">
        <v>203</v>
      </c>
    </row>
    <row r="37" spans="1:353" s="49" customFormat="1" ht="15.75" x14ac:dyDescent="0.25">
      <c r="A37" s="11"/>
      <c r="B37" s="1276"/>
      <c r="C37" s="1674" t="s">
        <v>327</v>
      </c>
      <c r="D37" s="1672"/>
      <c r="E37" s="709" t="str">
        <f t="shared" ref="E37:E38" si="6">IF(ISNUMBER(F37),(IF(F37&lt;100,"&lt;100",IF(F37&lt;200,"&lt;200",IF(F37&lt;500,"&lt;500",IF(F37&lt;1000,"&lt;1,000",IF(F37&lt;10000,(ROUND(F37,-2)),IF(F37&lt;100000,(ROUND(F37,-3)),IF(F37&lt;1000000,(ROUND(F37,-4)),IF(F37&gt;=1000000,(ROUND(F37,-5))))))))))),"-")</f>
        <v>-</v>
      </c>
      <c r="F37" s="709" t="b">
        <f t="shared" si="2"/>
        <v>0</v>
      </c>
      <c r="G37" s="772">
        <v>116</v>
      </c>
      <c r="H37" s="720">
        <v>215</v>
      </c>
      <c r="I37" s="720">
        <v>1793</v>
      </c>
      <c r="J37" s="720">
        <v>2105</v>
      </c>
      <c r="K37" s="720">
        <v>1312</v>
      </c>
      <c r="L37" s="720">
        <v>5797</v>
      </c>
      <c r="M37" s="720">
        <v>355</v>
      </c>
      <c r="N37" s="720">
        <v>2682.8903</v>
      </c>
      <c r="O37" s="720">
        <v>181</v>
      </c>
      <c r="P37" s="720">
        <v>27</v>
      </c>
      <c r="Q37" s="720">
        <v>3995</v>
      </c>
      <c r="R37" s="720">
        <v>638</v>
      </c>
      <c r="S37" s="720">
        <v>3576</v>
      </c>
      <c r="T37" s="720">
        <v>2171</v>
      </c>
      <c r="U37" s="720">
        <v>268</v>
      </c>
      <c r="V37" s="720">
        <v>6095</v>
      </c>
      <c r="W37" s="720">
        <v>496</v>
      </c>
      <c r="X37" s="720">
        <v>4593</v>
      </c>
      <c r="Y37" s="720">
        <v>180</v>
      </c>
      <c r="Z37" s="720">
        <v>111</v>
      </c>
      <c r="AA37" s="720">
        <v>3501</v>
      </c>
      <c r="AB37" s="720">
        <v>36</v>
      </c>
      <c r="AC37" s="720">
        <v>6105</v>
      </c>
      <c r="AD37" s="720">
        <v>2087</v>
      </c>
      <c r="AE37" s="721">
        <v>4053</v>
      </c>
      <c r="AF37" s="716" t="s">
        <v>203</v>
      </c>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row>
    <row r="38" spans="1:353" s="49" customFormat="1" ht="15.75" x14ac:dyDescent="0.25">
      <c r="A38" s="11"/>
      <c r="B38" s="1277"/>
      <c r="C38" s="1675" t="s">
        <v>340</v>
      </c>
      <c r="D38" s="1670"/>
      <c r="E38" s="709" t="str">
        <f t="shared" si="6"/>
        <v>-</v>
      </c>
      <c r="F38" s="709" t="b">
        <f t="shared" si="2"/>
        <v>0</v>
      </c>
      <c r="G38" s="774">
        <v>96</v>
      </c>
      <c r="H38" s="731">
        <v>149</v>
      </c>
      <c r="I38" s="731">
        <v>1687</v>
      </c>
      <c r="J38" s="731">
        <v>2039</v>
      </c>
      <c r="K38" s="731">
        <v>1200</v>
      </c>
      <c r="L38" s="731">
        <v>6004</v>
      </c>
      <c r="M38" s="731">
        <v>313</v>
      </c>
      <c r="N38" s="731">
        <v>2503.1189999999997</v>
      </c>
      <c r="O38" s="731">
        <v>254</v>
      </c>
      <c r="P38" s="731">
        <v>24</v>
      </c>
      <c r="Q38" s="731">
        <v>3898</v>
      </c>
      <c r="R38" s="731">
        <v>598</v>
      </c>
      <c r="S38" s="731">
        <v>3298</v>
      </c>
      <c r="T38" s="731">
        <v>2327</v>
      </c>
      <c r="U38" s="731">
        <v>218</v>
      </c>
      <c r="V38" s="731">
        <v>5133</v>
      </c>
      <c r="W38" s="731">
        <v>396</v>
      </c>
      <c r="X38" s="731">
        <v>4944</v>
      </c>
      <c r="Y38" s="731">
        <v>164</v>
      </c>
      <c r="Z38" s="731">
        <v>98</v>
      </c>
      <c r="AA38" s="731">
        <v>2962</v>
      </c>
      <c r="AB38" s="731">
        <v>45</v>
      </c>
      <c r="AC38" s="731">
        <v>5227</v>
      </c>
      <c r="AD38" s="731">
        <v>1850</v>
      </c>
      <c r="AE38" s="732">
        <v>3644</v>
      </c>
      <c r="AF38" s="13" t="s">
        <v>203</v>
      </c>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row>
    <row r="39" spans="1:353" s="49" customFormat="1" ht="15.75" x14ac:dyDescent="0.25">
      <c r="A39" s="11"/>
      <c r="B39" s="1267" t="s">
        <v>752</v>
      </c>
      <c r="C39" s="1676" t="s">
        <v>1251</v>
      </c>
      <c r="D39" s="1677"/>
      <c r="E39" s="709" t="str">
        <f>IF(ISNUMBER(F39),(IF(F39&lt;100,"&lt;100",IF(F39&lt;200,"&lt;200",IF(F39&lt;500,"&lt;500",IF(F39&lt;1000,"&lt;1,000",IF(F39&lt;10000,(ROUND(F39,-2)),IF(F39&lt;100000,(ROUND(F39,-3)),IF(F39&lt;1000000,(ROUND(F39,-4)),IF(F39&gt;=1000000,(ROUND(F39,-5))))))))))),"-")</f>
        <v>-</v>
      </c>
      <c r="F39" s="709" t="b">
        <f t="shared" si="2"/>
        <v>0</v>
      </c>
      <c r="G39" s="775" t="s">
        <v>195</v>
      </c>
      <c r="H39" s="727" t="s">
        <v>195</v>
      </c>
      <c r="I39" s="727" t="s">
        <v>195</v>
      </c>
      <c r="J39" s="727" t="s">
        <v>195</v>
      </c>
      <c r="K39" s="727" t="s">
        <v>195</v>
      </c>
      <c r="L39" s="727" t="s">
        <v>195</v>
      </c>
      <c r="M39" s="727" t="s">
        <v>195</v>
      </c>
      <c r="N39" s="727" t="s">
        <v>195</v>
      </c>
      <c r="O39" s="727" t="s">
        <v>195</v>
      </c>
      <c r="P39" s="727" t="s">
        <v>195</v>
      </c>
      <c r="Q39" s="727" t="s">
        <v>195</v>
      </c>
      <c r="R39" s="727" t="s">
        <v>195</v>
      </c>
      <c r="S39" s="727" t="s">
        <v>195</v>
      </c>
      <c r="T39" s="727" t="s">
        <v>195</v>
      </c>
      <c r="U39" s="727" t="s">
        <v>195</v>
      </c>
      <c r="V39" s="727" t="s">
        <v>195</v>
      </c>
      <c r="W39" s="727" t="s">
        <v>195</v>
      </c>
      <c r="X39" s="727" t="s">
        <v>195</v>
      </c>
      <c r="Y39" s="727" t="s">
        <v>195</v>
      </c>
      <c r="Z39" s="727" t="s">
        <v>195</v>
      </c>
      <c r="AA39" s="727" t="s">
        <v>195</v>
      </c>
      <c r="AB39" s="727" t="s">
        <v>195</v>
      </c>
      <c r="AC39" s="727" t="s">
        <v>195</v>
      </c>
      <c r="AD39" s="727" t="s">
        <v>195</v>
      </c>
      <c r="AE39" s="728" t="s">
        <v>195</v>
      </c>
      <c r="AF39" s="733"/>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c r="LF39" s="69"/>
      <c r="LG39" s="69"/>
      <c r="LH39" s="69"/>
      <c r="LI39" s="69"/>
      <c r="LJ39" s="69"/>
      <c r="LK39" s="69"/>
      <c r="LL39" s="69"/>
      <c r="LM39" s="69"/>
      <c r="LN39" s="69"/>
      <c r="LO39" s="69"/>
      <c r="LP39" s="69"/>
      <c r="LQ39" s="69"/>
      <c r="LR39" s="69"/>
      <c r="LS39" s="69"/>
      <c r="LT39" s="69"/>
      <c r="LU39" s="69"/>
      <c r="LV39" s="69"/>
      <c r="LW39" s="69"/>
      <c r="LX39" s="69"/>
      <c r="LY39" s="69"/>
      <c r="LZ39" s="69"/>
      <c r="MA39" s="69"/>
      <c r="MB39" s="69"/>
      <c r="MC39" s="69"/>
      <c r="MD39" s="69"/>
      <c r="ME39" s="69"/>
      <c r="MF39" s="69"/>
      <c r="MG39" s="69"/>
      <c r="MH39" s="69"/>
      <c r="MI39" s="69"/>
      <c r="MJ39" s="69"/>
      <c r="MK39" s="69"/>
      <c r="ML39" s="69"/>
      <c r="MM39" s="69"/>
      <c r="MN39" s="69"/>
      <c r="MO39" s="69"/>
    </row>
    <row r="40" spans="1:353" s="49" customFormat="1" ht="15.75" x14ac:dyDescent="0.25">
      <c r="A40" s="11"/>
      <c r="B40" s="1268"/>
      <c r="C40" s="1671" t="s">
        <v>1252</v>
      </c>
      <c r="D40" s="1672"/>
      <c r="E40" s="709" t="str">
        <f t="shared" ref="E40:E42" si="7">IF(ISNUMBER(F40),(IF(F40&lt;100,"&lt;100",IF(F40&lt;200,"&lt;200",IF(F40&lt;500,"&lt;500",IF(F40&lt;1000,"&lt;1,000",IF(F40&lt;10000,(ROUND(F40,-2)),IF(F40&lt;100000,(ROUND(F40,-3)),IF(F40&lt;1000000,(ROUND(F40,-4)),IF(F40&gt;=1000000,(ROUND(F40,-5))))))))))),"-")</f>
        <v>-</v>
      </c>
      <c r="F40" s="709" t="b">
        <f t="shared" si="2"/>
        <v>0</v>
      </c>
      <c r="G40" s="772" t="s">
        <v>195</v>
      </c>
      <c r="H40" s="720" t="s">
        <v>195</v>
      </c>
      <c r="I40" s="720" t="s">
        <v>195</v>
      </c>
      <c r="J40" s="720" t="s">
        <v>195</v>
      </c>
      <c r="K40" s="720" t="s">
        <v>195</v>
      </c>
      <c r="L40" s="720" t="s">
        <v>195</v>
      </c>
      <c r="M40" s="720" t="s">
        <v>195</v>
      </c>
      <c r="N40" s="720" t="s">
        <v>195</v>
      </c>
      <c r="O40" s="720" t="s">
        <v>195</v>
      </c>
      <c r="P40" s="720" t="s">
        <v>195</v>
      </c>
      <c r="Q40" s="720" t="s">
        <v>195</v>
      </c>
      <c r="R40" s="720" t="s">
        <v>195</v>
      </c>
      <c r="S40" s="720" t="s">
        <v>195</v>
      </c>
      <c r="T40" s="720" t="s">
        <v>195</v>
      </c>
      <c r="U40" s="720" t="s">
        <v>195</v>
      </c>
      <c r="V40" s="720" t="s">
        <v>195</v>
      </c>
      <c r="W40" s="720" t="s">
        <v>195</v>
      </c>
      <c r="X40" s="720" t="s">
        <v>195</v>
      </c>
      <c r="Y40" s="720" t="s">
        <v>195</v>
      </c>
      <c r="Z40" s="720" t="s">
        <v>195</v>
      </c>
      <c r="AA40" s="720" t="s">
        <v>195</v>
      </c>
      <c r="AB40" s="720" t="s">
        <v>195</v>
      </c>
      <c r="AC40" s="720" t="s">
        <v>195</v>
      </c>
      <c r="AD40" s="720" t="s">
        <v>195</v>
      </c>
      <c r="AE40" s="721" t="s">
        <v>195</v>
      </c>
      <c r="AF40" s="716"/>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c r="LF40" s="69"/>
      <c r="LG40" s="69"/>
      <c r="LH40" s="69"/>
      <c r="LI40" s="69"/>
      <c r="LJ40" s="69"/>
      <c r="LK40" s="69"/>
      <c r="LL40" s="69"/>
      <c r="LM40" s="69"/>
      <c r="LN40" s="69"/>
      <c r="LO40" s="69"/>
      <c r="LP40" s="69"/>
      <c r="LQ40" s="69"/>
      <c r="LR40" s="69"/>
      <c r="LS40" s="69"/>
      <c r="LT40" s="69"/>
      <c r="LU40" s="69"/>
      <c r="LV40" s="69"/>
      <c r="LW40" s="69"/>
      <c r="LX40" s="69"/>
      <c r="LY40" s="69"/>
      <c r="LZ40" s="69"/>
      <c r="MA40" s="69"/>
      <c r="MB40" s="69"/>
      <c r="MC40" s="69"/>
      <c r="MD40" s="69"/>
      <c r="ME40" s="69"/>
      <c r="MF40" s="69"/>
      <c r="MG40" s="69"/>
      <c r="MH40" s="69"/>
      <c r="MI40" s="69"/>
      <c r="MJ40" s="69"/>
      <c r="MK40" s="69"/>
      <c r="ML40" s="69"/>
      <c r="MM40" s="69"/>
      <c r="MN40" s="69"/>
      <c r="MO40" s="69"/>
    </row>
    <row r="41" spans="1:353" s="49" customFormat="1" ht="15.75" x14ac:dyDescent="0.25">
      <c r="A41" s="11"/>
      <c r="B41" s="1268"/>
      <c r="C41" s="1671" t="s">
        <v>1254</v>
      </c>
      <c r="D41" s="1672"/>
      <c r="E41" s="709" t="str">
        <f t="shared" si="7"/>
        <v>-</v>
      </c>
      <c r="F41" s="709" t="b">
        <f t="shared" si="2"/>
        <v>0</v>
      </c>
      <c r="G41" s="772" t="s">
        <v>195</v>
      </c>
      <c r="H41" s="720" t="s">
        <v>195</v>
      </c>
      <c r="I41" s="720" t="s">
        <v>195</v>
      </c>
      <c r="J41" s="720" t="s">
        <v>195</v>
      </c>
      <c r="K41" s="720" t="s">
        <v>195</v>
      </c>
      <c r="L41" s="720" t="s">
        <v>195</v>
      </c>
      <c r="M41" s="720" t="s">
        <v>195</v>
      </c>
      <c r="N41" s="720" t="s">
        <v>195</v>
      </c>
      <c r="O41" s="720" t="s">
        <v>195</v>
      </c>
      <c r="P41" s="720" t="s">
        <v>195</v>
      </c>
      <c r="Q41" s="720" t="s">
        <v>195</v>
      </c>
      <c r="R41" s="720" t="s">
        <v>195</v>
      </c>
      <c r="S41" s="720" t="s">
        <v>195</v>
      </c>
      <c r="T41" s="720" t="s">
        <v>195</v>
      </c>
      <c r="U41" s="720" t="s">
        <v>195</v>
      </c>
      <c r="V41" s="720" t="s">
        <v>195</v>
      </c>
      <c r="W41" s="720" t="s">
        <v>195</v>
      </c>
      <c r="X41" s="720" t="s">
        <v>195</v>
      </c>
      <c r="Y41" s="720" t="s">
        <v>195</v>
      </c>
      <c r="Z41" s="720" t="s">
        <v>195</v>
      </c>
      <c r="AA41" s="720" t="s">
        <v>195</v>
      </c>
      <c r="AB41" s="720" t="s">
        <v>195</v>
      </c>
      <c r="AC41" s="720" t="s">
        <v>195</v>
      </c>
      <c r="AD41" s="720" t="s">
        <v>195</v>
      </c>
      <c r="AE41" s="721" t="s">
        <v>195</v>
      </c>
      <c r="AF41" s="716"/>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c r="GG41" s="69"/>
      <c r="GH41" s="69"/>
      <c r="GI41" s="69"/>
      <c r="GJ41" s="69"/>
      <c r="GK41" s="69"/>
      <c r="GL41" s="69"/>
      <c r="GM41" s="69"/>
      <c r="GN41" s="69"/>
      <c r="GO41" s="69"/>
      <c r="GP41" s="69"/>
      <c r="GQ41" s="69"/>
      <c r="GR41" s="69"/>
      <c r="GS41" s="69"/>
      <c r="GT41" s="69"/>
      <c r="GU41" s="69"/>
      <c r="GV41" s="69"/>
      <c r="GW41" s="69"/>
      <c r="GX41" s="69"/>
      <c r="GY41" s="69"/>
      <c r="GZ41" s="69"/>
      <c r="HA41" s="69"/>
      <c r="HB41" s="69"/>
      <c r="HC41" s="69"/>
      <c r="HD41" s="69"/>
      <c r="HE41" s="69"/>
      <c r="HF41" s="69"/>
      <c r="HG41" s="69"/>
      <c r="HH41" s="69"/>
      <c r="HI41" s="69"/>
      <c r="HJ41" s="69"/>
      <c r="HK41" s="69"/>
      <c r="HL41" s="69"/>
      <c r="HM41" s="69"/>
      <c r="HN41" s="69"/>
      <c r="HO41" s="69"/>
      <c r="HP41" s="69"/>
      <c r="HQ41" s="69"/>
      <c r="HR41" s="69"/>
      <c r="HS41" s="69"/>
      <c r="HT41" s="69"/>
      <c r="HU41" s="69"/>
      <c r="HV41" s="69"/>
      <c r="HW41" s="69"/>
      <c r="HX41" s="69"/>
      <c r="HY41" s="69"/>
      <c r="HZ41" s="69"/>
      <c r="IA41" s="69"/>
      <c r="IB41" s="69"/>
      <c r="IC41" s="69"/>
      <c r="ID41" s="69"/>
      <c r="IE41" s="69"/>
      <c r="IF41" s="69"/>
      <c r="IG41" s="69"/>
      <c r="IH41" s="69"/>
      <c r="II41" s="69"/>
      <c r="IJ41" s="69"/>
      <c r="IK41" s="69"/>
      <c r="IL41" s="69"/>
      <c r="IM41" s="69"/>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c r="LR41" s="69"/>
      <c r="LS41" s="69"/>
      <c r="LT41" s="69"/>
      <c r="LU41" s="69"/>
      <c r="LV41" s="69"/>
      <c r="LW41" s="69"/>
      <c r="LX41" s="69"/>
      <c r="LY41" s="69"/>
      <c r="LZ41" s="69"/>
      <c r="MA41" s="69"/>
      <c r="MB41" s="69"/>
      <c r="MC41" s="69"/>
      <c r="MD41" s="69"/>
      <c r="ME41" s="69"/>
      <c r="MF41" s="69"/>
      <c r="MG41" s="69"/>
      <c r="MH41" s="69"/>
      <c r="MI41" s="69"/>
      <c r="MJ41" s="69"/>
      <c r="MK41" s="69"/>
      <c r="ML41" s="69"/>
      <c r="MM41" s="69"/>
      <c r="MN41" s="69"/>
      <c r="MO41" s="69"/>
    </row>
    <row r="42" spans="1:353" s="49" customFormat="1" ht="15.75" x14ac:dyDescent="0.25">
      <c r="A42" s="11"/>
      <c r="B42" s="1268"/>
      <c r="C42" s="1671" t="s">
        <v>1253</v>
      </c>
      <c r="D42" s="1672"/>
      <c r="E42" s="709" t="str">
        <f t="shared" si="7"/>
        <v>-</v>
      </c>
      <c r="F42" s="709" t="b">
        <f t="shared" si="2"/>
        <v>0</v>
      </c>
      <c r="G42" s="772" t="s">
        <v>195</v>
      </c>
      <c r="H42" s="720" t="s">
        <v>195</v>
      </c>
      <c r="I42" s="720" t="s">
        <v>195</v>
      </c>
      <c r="J42" s="720" t="s">
        <v>195</v>
      </c>
      <c r="K42" s="720" t="s">
        <v>195</v>
      </c>
      <c r="L42" s="720" t="s">
        <v>195</v>
      </c>
      <c r="M42" s="720" t="s">
        <v>195</v>
      </c>
      <c r="N42" s="720" t="s">
        <v>195</v>
      </c>
      <c r="O42" s="720" t="s">
        <v>195</v>
      </c>
      <c r="P42" s="720" t="s">
        <v>195</v>
      </c>
      <c r="Q42" s="720" t="s">
        <v>195</v>
      </c>
      <c r="R42" s="720" t="s">
        <v>195</v>
      </c>
      <c r="S42" s="720" t="s">
        <v>195</v>
      </c>
      <c r="T42" s="720" t="s">
        <v>195</v>
      </c>
      <c r="U42" s="720" t="s">
        <v>195</v>
      </c>
      <c r="V42" s="720" t="s">
        <v>195</v>
      </c>
      <c r="W42" s="720" t="s">
        <v>195</v>
      </c>
      <c r="X42" s="720" t="s">
        <v>195</v>
      </c>
      <c r="Y42" s="720" t="s">
        <v>195</v>
      </c>
      <c r="Z42" s="720" t="s">
        <v>195</v>
      </c>
      <c r="AA42" s="720" t="s">
        <v>195</v>
      </c>
      <c r="AB42" s="720" t="s">
        <v>195</v>
      </c>
      <c r="AC42" s="720" t="s">
        <v>195</v>
      </c>
      <c r="AD42" s="720" t="s">
        <v>195</v>
      </c>
      <c r="AE42" s="721" t="s">
        <v>195</v>
      </c>
      <c r="AF42" s="716"/>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row>
    <row r="43" spans="1:353" s="49" customFormat="1" ht="15.75" x14ac:dyDescent="0.25">
      <c r="A43" s="11"/>
      <c r="B43" s="1268"/>
      <c r="C43" s="1671" t="s">
        <v>1255</v>
      </c>
      <c r="D43" s="1672"/>
      <c r="E43" s="709" t="b">
        <f t="shared" si="0"/>
        <v>0</v>
      </c>
      <c r="F43" s="759" t="b">
        <f t="shared" si="2"/>
        <v>0</v>
      </c>
      <c r="G43" s="776" t="s">
        <v>195</v>
      </c>
      <c r="H43" s="760" t="s">
        <v>195</v>
      </c>
      <c r="I43" s="760" t="s">
        <v>195</v>
      </c>
      <c r="J43" s="760" t="s">
        <v>195</v>
      </c>
      <c r="K43" s="760" t="s">
        <v>195</v>
      </c>
      <c r="L43" s="760" t="s">
        <v>195</v>
      </c>
      <c r="M43" s="760" t="s">
        <v>195</v>
      </c>
      <c r="N43" s="760" t="s">
        <v>195</v>
      </c>
      <c r="O43" s="760" t="s">
        <v>195</v>
      </c>
      <c r="P43" s="760" t="s">
        <v>195</v>
      </c>
      <c r="Q43" s="760" t="s">
        <v>195</v>
      </c>
      <c r="R43" s="760" t="s">
        <v>195</v>
      </c>
      <c r="S43" s="760" t="s">
        <v>195</v>
      </c>
      <c r="T43" s="760" t="s">
        <v>195</v>
      </c>
      <c r="U43" s="760" t="s">
        <v>195</v>
      </c>
      <c r="V43" s="760" t="s">
        <v>195</v>
      </c>
      <c r="W43" s="760" t="s">
        <v>195</v>
      </c>
      <c r="X43" s="760" t="s">
        <v>195</v>
      </c>
      <c r="Y43" s="760" t="s">
        <v>195</v>
      </c>
      <c r="Z43" s="760" t="s">
        <v>195</v>
      </c>
      <c r="AA43" s="760" t="s">
        <v>195</v>
      </c>
      <c r="AB43" s="760" t="s">
        <v>195</v>
      </c>
      <c r="AC43" s="760" t="s">
        <v>195</v>
      </c>
      <c r="AD43" s="760" t="s">
        <v>195</v>
      </c>
      <c r="AE43" s="761" t="s">
        <v>195</v>
      </c>
      <c r="AF43" s="716"/>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c r="LS43" s="69"/>
      <c r="LT43" s="69"/>
      <c r="LU43" s="69"/>
      <c r="LV43" s="69"/>
      <c r="LW43" s="69"/>
      <c r="LX43" s="69"/>
      <c r="LY43" s="69"/>
      <c r="LZ43" s="69"/>
      <c r="MA43" s="69"/>
      <c r="MB43" s="69"/>
      <c r="MC43" s="69"/>
      <c r="MD43" s="69"/>
      <c r="ME43" s="69"/>
      <c r="MF43" s="69"/>
      <c r="MG43" s="69"/>
      <c r="MH43" s="69"/>
      <c r="MI43" s="69"/>
      <c r="MJ43" s="69"/>
      <c r="MK43" s="69"/>
      <c r="ML43" s="69"/>
      <c r="MM43" s="69"/>
      <c r="MN43" s="69"/>
      <c r="MO43" s="69"/>
    </row>
    <row r="44" spans="1:353" s="49" customFormat="1" ht="15.75" x14ac:dyDescent="0.25">
      <c r="A44" s="11"/>
      <c r="B44" s="1268"/>
      <c r="C44" s="1671" t="s">
        <v>1256</v>
      </c>
      <c r="D44" s="1672"/>
      <c r="E44" s="709" t="b">
        <f t="shared" si="0"/>
        <v>0</v>
      </c>
      <c r="F44" s="759" t="b">
        <f t="shared" si="2"/>
        <v>0</v>
      </c>
      <c r="G44" s="776" t="s">
        <v>195</v>
      </c>
      <c r="H44" s="760" t="s">
        <v>195</v>
      </c>
      <c r="I44" s="760" t="s">
        <v>195</v>
      </c>
      <c r="J44" s="760" t="s">
        <v>195</v>
      </c>
      <c r="K44" s="760" t="s">
        <v>195</v>
      </c>
      <c r="L44" s="760" t="s">
        <v>195</v>
      </c>
      <c r="M44" s="760" t="s">
        <v>195</v>
      </c>
      <c r="N44" s="760" t="s">
        <v>195</v>
      </c>
      <c r="O44" s="760" t="s">
        <v>195</v>
      </c>
      <c r="P44" s="760" t="s">
        <v>195</v>
      </c>
      <c r="Q44" s="760" t="s">
        <v>195</v>
      </c>
      <c r="R44" s="760" t="s">
        <v>195</v>
      </c>
      <c r="S44" s="760" t="s">
        <v>195</v>
      </c>
      <c r="T44" s="760" t="s">
        <v>195</v>
      </c>
      <c r="U44" s="760" t="s">
        <v>195</v>
      </c>
      <c r="V44" s="760" t="s">
        <v>195</v>
      </c>
      <c r="W44" s="760" t="s">
        <v>195</v>
      </c>
      <c r="X44" s="760" t="s">
        <v>195</v>
      </c>
      <c r="Y44" s="760" t="s">
        <v>195</v>
      </c>
      <c r="Z44" s="760" t="s">
        <v>195</v>
      </c>
      <c r="AA44" s="760" t="s">
        <v>195</v>
      </c>
      <c r="AB44" s="760" t="s">
        <v>195</v>
      </c>
      <c r="AC44" s="760" t="s">
        <v>195</v>
      </c>
      <c r="AD44" s="760" t="s">
        <v>195</v>
      </c>
      <c r="AE44" s="761" t="s">
        <v>195</v>
      </c>
      <c r="AF44" s="716"/>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c r="KC44" s="69"/>
      <c r="KD44" s="69"/>
      <c r="KE44" s="69"/>
      <c r="KF44" s="69"/>
      <c r="KG44" s="69"/>
      <c r="KH44" s="69"/>
      <c r="KI44" s="69"/>
      <c r="KJ44" s="69"/>
      <c r="KK44" s="69"/>
      <c r="KL44" s="69"/>
      <c r="KM44" s="69"/>
      <c r="KN44" s="69"/>
      <c r="KO44" s="69"/>
      <c r="KP44" s="69"/>
      <c r="KQ44" s="69"/>
      <c r="KR44" s="69"/>
      <c r="KS44" s="69"/>
      <c r="KT44" s="69"/>
      <c r="KU44" s="69"/>
      <c r="KV44" s="69"/>
      <c r="KW44" s="69"/>
      <c r="KX44" s="69"/>
      <c r="KY44" s="69"/>
      <c r="KZ44" s="69"/>
      <c r="LA44" s="69"/>
      <c r="LB44" s="69"/>
      <c r="LC44" s="69"/>
      <c r="LD44" s="69"/>
      <c r="LE44" s="69"/>
      <c r="LF44" s="69"/>
      <c r="LG44" s="69"/>
      <c r="LH44" s="69"/>
      <c r="LI44" s="69"/>
      <c r="LJ44" s="69"/>
      <c r="LK44" s="69"/>
      <c r="LL44" s="69"/>
      <c r="LM44" s="69"/>
      <c r="LN44" s="69"/>
      <c r="LO44" s="69"/>
      <c r="LP44" s="69"/>
      <c r="LQ44" s="69"/>
      <c r="LR44" s="69"/>
      <c r="LS44" s="69"/>
      <c r="LT44" s="69"/>
      <c r="LU44" s="69"/>
      <c r="LV44" s="69"/>
      <c r="LW44" s="69"/>
      <c r="LX44" s="69"/>
      <c r="LY44" s="69"/>
      <c r="LZ44" s="69"/>
      <c r="MA44" s="69"/>
      <c r="MB44" s="69"/>
      <c r="MC44" s="69"/>
      <c r="MD44" s="69"/>
      <c r="ME44" s="69"/>
      <c r="MF44" s="69"/>
      <c r="MG44" s="69"/>
      <c r="MH44" s="69"/>
      <c r="MI44" s="69"/>
      <c r="MJ44" s="69"/>
      <c r="MK44" s="69"/>
      <c r="ML44" s="69"/>
      <c r="MM44" s="69"/>
      <c r="MN44" s="69"/>
      <c r="MO44" s="69"/>
    </row>
    <row r="45" spans="1:353" s="49" customFormat="1" ht="15.75" x14ac:dyDescent="0.25">
      <c r="A45" s="11"/>
      <c r="B45" s="1268"/>
      <c r="C45" s="1671" t="s">
        <v>1257</v>
      </c>
      <c r="D45" s="1672"/>
      <c r="E45" s="709" t="b">
        <f t="shared" si="0"/>
        <v>0</v>
      </c>
      <c r="F45" s="759" t="b">
        <f t="shared" si="2"/>
        <v>0</v>
      </c>
      <c r="G45" s="776" t="s">
        <v>195</v>
      </c>
      <c r="H45" s="760" t="s">
        <v>195</v>
      </c>
      <c r="I45" s="760" t="s">
        <v>195</v>
      </c>
      <c r="J45" s="760" t="s">
        <v>195</v>
      </c>
      <c r="K45" s="760" t="s">
        <v>195</v>
      </c>
      <c r="L45" s="760" t="s">
        <v>195</v>
      </c>
      <c r="M45" s="760" t="s">
        <v>195</v>
      </c>
      <c r="N45" s="760" t="s">
        <v>195</v>
      </c>
      <c r="O45" s="760" t="s">
        <v>195</v>
      </c>
      <c r="P45" s="760" t="s">
        <v>195</v>
      </c>
      <c r="Q45" s="760" t="s">
        <v>195</v>
      </c>
      <c r="R45" s="760" t="s">
        <v>195</v>
      </c>
      <c r="S45" s="760" t="s">
        <v>195</v>
      </c>
      <c r="T45" s="760" t="s">
        <v>195</v>
      </c>
      <c r="U45" s="760" t="s">
        <v>195</v>
      </c>
      <c r="V45" s="760" t="s">
        <v>195</v>
      </c>
      <c r="W45" s="760" t="s">
        <v>195</v>
      </c>
      <c r="X45" s="760" t="s">
        <v>195</v>
      </c>
      <c r="Y45" s="760" t="s">
        <v>195</v>
      </c>
      <c r="Z45" s="760" t="s">
        <v>195</v>
      </c>
      <c r="AA45" s="760" t="s">
        <v>195</v>
      </c>
      <c r="AB45" s="760" t="s">
        <v>195</v>
      </c>
      <c r="AC45" s="760" t="s">
        <v>195</v>
      </c>
      <c r="AD45" s="760" t="s">
        <v>195</v>
      </c>
      <c r="AE45" s="761" t="s">
        <v>195</v>
      </c>
      <c r="AF45" s="716"/>
      <c r="IL45" s="69"/>
      <c r="IM45" s="69"/>
      <c r="IN45" s="69"/>
      <c r="IO45" s="69"/>
      <c r="IP45" s="69"/>
      <c r="IQ45" s="69"/>
      <c r="IR45" s="69"/>
      <c r="IS45" s="69"/>
      <c r="IT45" s="69"/>
      <c r="IU45" s="69"/>
      <c r="IV45" s="69"/>
      <c r="IW45" s="69"/>
      <c r="IX45" s="69"/>
      <c r="IY45" s="69"/>
      <c r="IZ45" s="69"/>
      <c r="JA45" s="69"/>
      <c r="JB45" s="69"/>
      <c r="JC45" s="69"/>
      <c r="JD45" s="69"/>
      <c r="JE45" s="69"/>
      <c r="JF45" s="69"/>
      <c r="JG45" s="69"/>
      <c r="JH45" s="69"/>
      <c r="JI45" s="69"/>
      <c r="JJ45" s="69"/>
      <c r="JK45" s="69"/>
      <c r="JL45" s="69"/>
      <c r="JM45" s="69"/>
      <c r="JN45" s="69"/>
      <c r="JO45" s="69"/>
      <c r="JP45" s="69"/>
      <c r="JQ45" s="69"/>
      <c r="JR45" s="69"/>
      <c r="JS45" s="69"/>
      <c r="JT45" s="69"/>
      <c r="JU45" s="69"/>
      <c r="JV45" s="69"/>
      <c r="JW45" s="69"/>
      <c r="JX45" s="69"/>
      <c r="JY45" s="69"/>
      <c r="JZ45" s="69"/>
      <c r="KA45" s="69"/>
      <c r="KB45" s="69"/>
      <c r="KC45" s="69"/>
      <c r="KD45" s="69"/>
      <c r="KE45" s="69"/>
      <c r="KF45" s="69"/>
      <c r="KG45" s="69"/>
      <c r="KH45" s="69"/>
      <c r="KI45" s="69"/>
      <c r="KJ45" s="69"/>
      <c r="KK45" s="69"/>
      <c r="KL45" s="69"/>
      <c r="KM45" s="69"/>
      <c r="KN45" s="69"/>
      <c r="KO45" s="69"/>
      <c r="KP45" s="69"/>
      <c r="KQ45" s="69"/>
      <c r="KR45" s="69"/>
      <c r="KS45" s="69"/>
      <c r="KT45" s="69"/>
      <c r="KU45" s="69"/>
      <c r="KV45" s="69"/>
      <c r="KW45" s="69"/>
      <c r="KX45" s="69"/>
      <c r="KY45" s="69"/>
      <c r="KZ45" s="69"/>
      <c r="LA45" s="69"/>
      <c r="LB45" s="69"/>
      <c r="LC45" s="69"/>
      <c r="LD45" s="69"/>
      <c r="LE45" s="69"/>
      <c r="LF45" s="69"/>
      <c r="LG45" s="69"/>
      <c r="LH45" s="69"/>
      <c r="LI45" s="69"/>
      <c r="LJ45" s="69"/>
      <c r="LK45" s="69"/>
      <c r="LL45" s="69"/>
      <c r="LM45" s="69"/>
      <c r="LN45" s="69"/>
      <c r="LO45" s="69"/>
      <c r="LP45" s="69"/>
      <c r="LQ45" s="69"/>
      <c r="LR45" s="69"/>
      <c r="LS45" s="69"/>
      <c r="LT45" s="69"/>
      <c r="LU45" s="69"/>
      <c r="LV45" s="69"/>
      <c r="LW45" s="69"/>
      <c r="LX45" s="69"/>
      <c r="LY45" s="69"/>
      <c r="LZ45" s="69"/>
      <c r="MA45" s="69"/>
      <c r="MB45" s="69"/>
      <c r="MC45" s="69"/>
      <c r="MD45" s="69"/>
      <c r="ME45" s="69"/>
      <c r="MF45" s="69"/>
      <c r="MG45" s="69"/>
      <c r="MH45" s="69"/>
      <c r="MI45" s="69"/>
      <c r="MJ45" s="69"/>
      <c r="MK45" s="69"/>
      <c r="ML45" s="69"/>
      <c r="MM45" s="69"/>
      <c r="MN45" s="69"/>
      <c r="MO45" s="69"/>
    </row>
    <row r="46" spans="1:353" s="49" customFormat="1" ht="15.75" x14ac:dyDescent="0.25">
      <c r="A46" s="11"/>
      <c r="B46" s="1268"/>
      <c r="C46" s="1673" t="s">
        <v>1258</v>
      </c>
      <c r="D46" s="1672"/>
      <c r="E46" s="709" t="b">
        <f t="shared" si="0"/>
        <v>0</v>
      </c>
      <c r="F46" s="759" t="b">
        <f t="shared" si="2"/>
        <v>0</v>
      </c>
      <c r="G46" s="776" t="s">
        <v>195</v>
      </c>
      <c r="H46" s="760" t="s">
        <v>195</v>
      </c>
      <c r="I46" s="760" t="s">
        <v>195</v>
      </c>
      <c r="J46" s="760" t="s">
        <v>195</v>
      </c>
      <c r="K46" s="760" t="s">
        <v>195</v>
      </c>
      <c r="L46" s="760" t="s">
        <v>195</v>
      </c>
      <c r="M46" s="760" t="s">
        <v>195</v>
      </c>
      <c r="N46" s="760" t="s">
        <v>195</v>
      </c>
      <c r="O46" s="760" t="s">
        <v>195</v>
      </c>
      <c r="P46" s="760" t="s">
        <v>195</v>
      </c>
      <c r="Q46" s="760" t="s">
        <v>195</v>
      </c>
      <c r="R46" s="760" t="s">
        <v>195</v>
      </c>
      <c r="S46" s="760" t="s">
        <v>195</v>
      </c>
      <c r="T46" s="760" t="s">
        <v>195</v>
      </c>
      <c r="U46" s="760" t="s">
        <v>195</v>
      </c>
      <c r="V46" s="760" t="s">
        <v>195</v>
      </c>
      <c r="W46" s="760" t="s">
        <v>195</v>
      </c>
      <c r="X46" s="760" t="s">
        <v>195</v>
      </c>
      <c r="Y46" s="760" t="s">
        <v>195</v>
      </c>
      <c r="Z46" s="760" t="s">
        <v>195</v>
      </c>
      <c r="AA46" s="760" t="s">
        <v>195</v>
      </c>
      <c r="AB46" s="760" t="s">
        <v>195</v>
      </c>
      <c r="AC46" s="760" t="s">
        <v>195</v>
      </c>
      <c r="AD46" s="760" t="s">
        <v>195</v>
      </c>
      <c r="AE46" s="761" t="s">
        <v>195</v>
      </c>
      <c r="AF46" s="716"/>
      <c r="JM46" s="69"/>
      <c r="JN46" s="69"/>
      <c r="JO46" s="69"/>
      <c r="JP46" s="69"/>
      <c r="JQ46" s="69"/>
      <c r="JR46" s="69"/>
      <c r="JS46" s="69"/>
      <c r="JT46" s="69"/>
      <c r="JU46" s="69"/>
      <c r="JV46" s="69"/>
      <c r="JW46" s="69"/>
      <c r="JX46" s="69"/>
      <c r="JY46" s="69"/>
      <c r="JZ46" s="69"/>
      <c r="KA46" s="69"/>
      <c r="KB46" s="69"/>
      <c r="KC46" s="69"/>
      <c r="KD46" s="69"/>
      <c r="KE46" s="69"/>
      <c r="KF46" s="69"/>
      <c r="KG46" s="69"/>
      <c r="KH46" s="69"/>
      <c r="KI46" s="69"/>
      <c r="KJ46" s="69"/>
      <c r="KK46" s="69"/>
      <c r="KL46" s="69"/>
      <c r="KM46" s="69"/>
      <c r="KN46" s="69"/>
      <c r="KO46" s="69"/>
      <c r="KP46" s="69"/>
      <c r="KQ46" s="69"/>
      <c r="KR46" s="69"/>
      <c r="KS46" s="69"/>
      <c r="KT46" s="69"/>
      <c r="KU46" s="69"/>
      <c r="KV46" s="69"/>
      <c r="KW46" s="69"/>
      <c r="KX46" s="69"/>
      <c r="KY46" s="69"/>
      <c r="KZ46" s="69"/>
      <c r="LA46" s="69"/>
      <c r="LB46" s="69"/>
      <c r="LC46" s="69"/>
      <c r="LD46" s="69"/>
      <c r="LE46" s="69"/>
      <c r="LF46" s="69"/>
      <c r="LG46" s="69"/>
      <c r="LH46" s="69"/>
      <c r="LI46" s="69"/>
      <c r="LJ46" s="69"/>
      <c r="LK46" s="69"/>
      <c r="LL46" s="69"/>
      <c r="LM46" s="69"/>
      <c r="LN46" s="69"/>
      <c r="LO46" s="69"/>
      <c r="LP46" s="69"/>
      <c r="LQ46" s="69"/>
      <c r="LR46" s="69"/>
      <c r="LS46" s="69"/>
      <c r="LT46" s="69"/>
      <c r="LU46" s="69"/>
      <c r="LV46" s="69"/>
      <c r="LW46" s="69"/>
      <c r="LX46" s="69"/>
      <c r="LY46" s="69"/>
      <c r="LZ46" s="69"/>
      <c r="MA46" s="69"/>
      <c r="MB46" s="69"/>
      <c r="MC46" s="69"/>
      <c r="MD46" s="69"/>
      <c r="ME46" s="69"/>
      <c r="MF46" s="69"/>
      <c r="MG46" s="69"/>
      <c r="MH46" s="69"/>
      <c r="MI46" s="69"/>
      <c r="MJ46" s="69"/>
      <c r="MK46" s="69"/>
      <c r="ML46" s="69"/>
      <c r="MM46" s="69"/>
      <c r="MN46" s="69"/>
      <c r="MO46" s="69"/>
    </row>
    <row r="47" spans="1:353" s="49" customFormat="1" ht="15.75" x14ac:dyDescent="0.25">
      <c r="A47" s="11"/>
      <c r="B47" s="1268"/>
      <c r="C47" s="1673" t="s">
        <v>1260</v>
      </c>
      <c r="D47" s="1672"/>
      <c r="E47" s="709" t="b">
        <f t="shared" si="0"/>
        <v>0</v>
      </c>
      <c r="F47" s="759" t="b">
        <f t="shared" si="2"/>
        <v>0</v>
      </c>
      <c r="G47" s="776" t="s">
        <v>195</v>
      </c>
      <c r="H47" s="760" t="s">
        <v>195</v>
      </c>
      <c r="I47" s="760" t="s">
        <v>195</v>
      </c>
      <c r="J47" s="760" t="s">
        <v>195</v>
      </c>
      <c r="K47" s="760" t="s">
        <v>195</v>
      </c>
      <c r="L47" s="760" t="s">
        <v>195</v>
      </c>
      <c r="M47" s="760" t="s">
        <v>195</v>
      </c>
      <c r="N47" s="760" t="s">
        <v>195</v>
      </c>
      <c r="O47" s="760" t="s">
        <v>195</v>
      </c>
      <c r="P47" s="760" t="s">
        <v>195</v>
      </c>
      <c r="Q47" s="760" t="s">
        <v>195</v>
      </c>
      <c r="R47" s="760" t="s">
        <v>195</v>
      </c>
      <c r="S47" s="760" t="s">
        <v>195</v>
      </c>
      <c r="T47" s="760" t="s">
        <v>195</v>
      </c>
      <c r="U47" s="760" t="s">
        <v>195</v>
      </c>
      <c r="V47" s="760" t="s">
        <v>195</v>
      </c>
      <c r="W47" s="760" t="s">
        <v>195</v>
      </c>
      <c r="X47" s="760" t="s">
        <v>195</v>
      </c>
      <c r="Y47" s="760" t="s">
        <v>195</v>
      </c>
      <c r="Z47" s="760" t="s">
        <v>195</v>
      </c>
      <c r="AA47" s="760" t="s">
        <v>195</v>
      </c>
      <c r="AB47" s="760" t="s">
        <v>195</v>
      </c>
      <c r="AC47" s="760" t="s">
        <v>195</v>
      </c>
      <c r="AD47" s="760" t="s">
        <v>195</v>
      </c>
      <c r="AE47" s="761" t="s">
        <v>195</v>
      </c>
      <c r="AF47" s="716"/>
      <c r="KN47" s="69"/>
      <c r="KO47" s="69"/>
      <c r="KP47" s="69"/>
      <c r="KQ47" s="69"/>
      <c r="KR47" s="69"/>
      <c r="KS47" s="69"/>
      <c r="KT47" s="69"/>
      <c r="KU47" s="69"/>
      <c r="KV47" s="69"/>
      <c r="KW47" s="69"/>
      <c r="KX47" s="69"/>
      <c r="KY47" s="69"/>
      <c r="KZ47" s="69"/>
      <c r="LA47" s="69"/>
      <c r="LB47" s="69"/>
      <c r="LC47" s="69"/>
      <c r="LD47" s="69"/>
      <c r="LE47" s="69"/>
      <c r="LF47" s="69"/>
      <c r="LG47" s="69"/>
      <c r="LH47" s="69"/>
      <c r="LI47" s="69"/>
      <c r="LJ47" s="69"/>
      <c r="LK47" s="69"/>
      <c r="LL47" s="69"/>
      <c r="LM47" s="69"/>
      <c r="LN47" s="69"/>
      <c r="LO47" s="69"/>
      <c r="LP47" s="69"/>
      <c r="LQ47" s="69"/>
      <c r="LR47" s="69"/>
      <c r="LS47" s="69"/>
      <c r="LT47" s="69"/>
      <c r="LU47" s="69"/>
      <c r="LV47" s="69"/>
      <c r="LW47" s="69"/>
      <c r="LX47" s="69"/>
      <c r="LY47" s="69"/>
      <c r="LZ47" s="69"/>
      <c r="MA47" s="69"/>
      <c r="MB47" s="69"/>
      <c r="MC47" s="69"/>
      <c r="MD47" s="69"/>
      <c r="ME47" s="69"/>
      <c r="MF47" s="69"/>
      <c r="MG47" s="69"/>
      <c r="MH47" s="69"/>
      <c r="MI47" s="69"/>
      <c r="MJ47" s="69"/>
      <c r="MK47" s="69"/>
      <c r="ML47" s="69"/>
      <c r="MM47" s="69"/>
      <c r="MN47" s="69"/>
      <c r="MO47" s="69"/>
    </row>
    <row r="48" spans="1:353" s="49" customFormat="1" ht="15.75" x14ac:dyDescent="0.25">
      <c r="A48" s="11"/>
      <c r="B48" s="1268"/>
      <c r="C48" s="1673" t="s">
        <v>1259</v>
      </c>
      <c r="D48" s="1672"/>
      <c r="E48" s="709" t="b">
        <f t="shared" si="0"/>
        <v>0</v>
      </c>
      <c r="F48" s="759" t="b">
        <f t="shared" si="2"/>
        <v>0</v>
      </c>
      <c r="G48" s="776" t="s">
        <v>195</v>
      </c>
      <c r="H48" s="760" t="s">
        <v>195</v>
      </c>
      <c r="I48" s="760" t="s">
        <v>195</v>
      </c>
      <c r="J48" s="760" t="s">
        <v>195</v>
      </c>
      <c r="K48" s="760" t="s">
        <v>195</v>
      </c>
      <c r="L48" s="760" t="s">
        <v>195</v>
      </c>
      <c r="M48" s="760" t="s">
        <v>195</v>
      </c>
      <c r="N48" s="760" t="s">
        <v>195</v>
      </c>
      <c r="O48" s="760" t="s">
        <v>195</v>
      </c>
      <c r="P48" s="760" t="s">
        <v>195</v>
      </c>
      <c r="Q48" s="760" t="s">
        <v>195</v>
      </c>
      <c r="R48" s="760" t="s">
        <v>195</v>
      </c>
      <c r="S48" s="760" t="s">
        <v>195</v>
      </c>
      <c r="T48" s="760" t="s">
        <v>195</v>
      </c>
      <c r="U48" s="760" t="s">
        <v>195</v>
      </c>
      <c r="V48" s="760" t="s">
        <v>195</v>
      </c>
      <c r="W48" s="760" t="s">
        <v>195</v>
      </c>
      <c r="X48" s="760" t="s">
        <v>195</v>
      </c>
      <c r="Y48" s="760" t="s">
        <v>195</v>
      </c>
      <c r="Z48" s="760" t="s">
        <v>195</v>
      </c>
      <c r="AA48" s="760" t="s">
        <v>195</v>
      </c>
      <c r="AB48" s="760" t="s">
        <v>195</v>
      </c>
      <c r="AC48" s="760" t="s">
        <v>195</v>
      </c>
      <c r="AD48" s="760" t="s">
        <v>195</v>
      </c>
      <c r="AE48" s="761" t="s">
        <v>195</v>
      </c>
      <c r="AF48" s="716"/>
      <c r="LO48" s="69"/>
      <c r="LP48" s="69"/>
      <c r="LQ48" s="69"/>
      <c r="LR48" s="69"/>
      <c r="LS48" s="69"/>
      <c r="LT48" s="69"/>
      <c r="LU48" s="69"/>
      <c r="LV48" s="69"/>
      <c r="LW48" s="69"/>
      <c r="LX48" s="69"/>
      <c r="LY48" s="69"/>
      <c r="LZ48" s="69"/>
      <c r="MA48" s="69"/>
      <c r="MB48" s="69"/>
      <c r="MC48" s="69"/>
      <c r="MD48" s="69"/>
      <c r="ME48" s="69"/>
      <c r="MF48" s="69"/>
      <c r="MG48" s="69"/>
      <c r="MH48" s="69"/>
      <c r="MI48" s="69"/>
      <c r="MJ48" s="69"/>
      <c r="MK48" s="69"/>
      <c r="ML48" s="69"/>
      <c r="MM48" s="69"/>
      <c r="MN48" s="69"/>
      <c r="MO48" s="69"/>
    </row>
    <row r="49" spans="1:353" s="49" customFormat="1" ht="15.75" x14ac:dyDescent="0.25">
      <c r="A49" s="11"/>
      <c r="B49" s="1268"/>
      <c r="C49" s="1673" t="s">
        <v>1261</v>
      </c>
      <c r="D49" s="1672"/>
      <c r="E49" s="709" t="b">
        <f t="shared" si="0"/>
        <v>0</v>
      </c>
      <c r="F49" s="759" t="b">
        <f t="shared" si="2"/>
        <v>0</v>
      </c>
      <c r="G49" s="776" t="s">
        <v>195</v>
      </c>
      <c r="H49" s="760" t="s">
        <v>195</v>
      </c>
      <c r="I49" s="760" t="s">
        <v>195</v>
      </c>
      <c r="J49" s="760" t="s">
        <v>195</v>
      </c>
      <c r="K49" s="760" t="s">
        <v>195</v>
      </c>
      <c r="L49" s="760" t="s">
        <v>195</v>
      </c>
      <c r="M49" s="760" t="s">
        <v>195</v>
      </c>
      <c r="N49" s="760" t="s">
        <v>195</v>
      </c>
      <c r="O49" s="760" t="s">
        <v>195</v>
      </c>
      <c r="P49" s="760" t="s">
        <v>195</v>
      </c>
      <c r="Q49" s="760" t="s">
        <v>195</v>
      </c>
      <c r="R49" s="760" t="s">
        <v>195</v>
      </c>
      <c r="S49" s="760" t="s">
        <v>195</v>
      </c>
      <c r="T49" s="760" t="s">
        <v>195</v>
      </c>
      <c r="U49" s="760" t="s">
        <v>195</v>
      </c>
      <c r="V49" s="760" t="s">
        <v>195</v>
      </c>
      <c r="W49" s="760" t="s">
        <v>195</v>
      </c>
      <c r="X49" s="760" t="s">
        <v>195</v>
      </c>
      <c r="Y49" s="760" t="s">
        <v>195</v>
      </c>
      <c r="Z49" s="760" t="s">
        <v>195</v>
      </c>
      <c r="AA49" s="760" t="s">
        <v>195</v>
      </c>
      <c r="AB49" s="760" t="s">
        <v>195</v>
      </c>
      <c r="AC49" s="760" t="s">
        <v>195</v>
      </c>
      <c r="AD49" s="760" t="s">
        <v>195</v>
      </c>
      <c r="AE49" s="761" t="s">
        <v>195</v>
      </c>
      <c r="AF49" s="716"/>
    </row>
    <row r="50" spans="1:353" s="49" customFormat="1" ht="15.75" x14ac:dyDescent="0.25">
      <c r="A50" s="11"/>
      <c r="B50" s="1269"/>
      <c r="C50" s="1669" t="s">
        <v>1262</v>
      </c>
      <c r="D50" s="1670"/>
      <c r="E50" s="709" t="b">
        <f t="shared" si="0"/>
        <v>0</v>
      </c>
      <c r="F50" s="759" t="b">
        <f t="shared" si="2"/>
        <v>0</v>
      </c>
      <c r="G50" s="777" t="s">
        <v>195</v>
      </c>
      <c r="H50" s="762" t="s">
        <v>195</v>
      </c>
      <c r="I50" s="762" t="s">
        <v>195</v>
      </c>
      <c r="J50" s="762" t="s">
        <v>195</v>
      </c>
      <c r="K50" s="762" t="s">
        <v>195</v>
      </c>
      <c r="L50" s="762" t="s">
        <v>195</v>
      </c>
      <c r="M50" s="762" t="s">
        <v>195</v>
      </c>
      <c r="N50" s="762" t="s">
        <v>195</v>
      </c>
      <c r="O50" s="762" t="s">
        <v>195</v>
      </c>
      <c r="P50" s="762" t="s">
        <v>195</v>
      </c>
      <c r="Q50" s="762" t="s">
        <v>195</v>
      </c>
      <c r="R50" s="762" t="s">
        <v>195</v>
      </c>
      <c r="S50" s="762" t="s">
        <v>195</v>
      </c>
      <c r="T50" s="762" t="s">
        <v>195</v>
      </c>
      <c r="U50" s="762" t="s">
        <v>195</v>
      </c>
      <c r="V50" s="762" t="s">
        <v>195</v>
      </c>
      <c r="W50" s="762" t="s">
        <v>195</v>
      </c>
      <c r="X50" s="762" t="s">
        <v>195</v>
      </c>
      <c r="Y50" s="762" t="s">
        <v>195</v>
      </c>
      <c r="Z50" s="762" t="s">
        <v>195</v>
      </c>
      <c r="AA50" s="762" t="s">
        <v>195</v>
      </c>
      <c r="AB50" s="762" t="s">
        <v>195</v>
      </c>
      <c r="AC50" s="762" t="s">
        <v>195</v>
      </c>
      <c r="AD50" s="762" t="s">
        <v>195</v>
      </c>
      <c r="AE50" s="763" t="s">
        <v>195</v>
      </c>
      <c r="AF50" s="13"/>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c r="IW50" s="69"/>
      <c r="IX50" s="69"/>
      <c r="IY50" s="69"/>
      <c r="IZ50" s="69"/>
      <c r="JA50" s="69"/>
      <c r="JB50" s="69"/>
      <c r="JC50" s="69"/>
      <c r="JD50" s="69"/>
      <c r="JE50" s="69"/>
      <c r="JF50" s="69"/>
      <c r="JG50" s="69"/>
      <c r="JH50" s="69"/>
      <c r="JI50" s="69"/>
      <c r="JJ50" s="69"/>
      <c r="JK50" s="69"/>
      <c r="JL50" s="69"/>
      <c r="JM50" s="69"/>
      <c r="JN50" s="69"/>
      <c r="JO50" s="69"/>
      <c r="JP50" s="69"/>
      <c r="JQ50" s="69"/>
      <c r="JR50" s="69"/>
      <c r="JS50" s="69"/>
      <c r="JT50" s="69"/>
      <c r="JU50" s="69"/>
      <c r="JV50" s="69"/>
      <c r="JW50" s="69"/>
      <c r="JX50" s="69"/>
      <c r="JY50" s="69"/>
      <c r="JZ50" s="69"/>
      <c r="KA50" s="69"/>
      <c r="KB50" s="69"/>
      <c r="KC50" s="69"/>
      <c r="KD50" s="69"/>
      <c r="KE50" s="69"/>
      <c r="KF50" s="69"/>
      <c r="KG50" s="69"/>
      <c r="KH50" s="69"/>
      <c r="KI50" s="69"/>
      <c r="KJ50" s="69"/>
      <c r="KK50" s="69"/>
      <c r="KL50" s="69"/>
      <c r="KM50" s="69"/>
      <c r="KN50" s="69"/>
      <c r="KO50" s="69"/>
      <c r="KP50" s="69"/>
      <c r="KQ50" s="69"/>
      <c r="KR50" s="69"/>
      <c r="KS50" s="69"/>
      <c r="KT50" s="69"/>
      <c r="KU50" s="69"/>
      <c r="KV50" s="69"/>
      <c r="KW50" s="69"/>
      <c r="KX50" s="69"/>
      <c r="KY50" s="69"/>
      <c r="KZ50" s="69"/>
      <c r="LA50" s="69"/>
      <c r="LB50" s="69"/>
      <c r="LC50" s="69"/>
      <c r="LD50" s="69"/>
      <c r="LE50" s="69"/>
      <c r="LF50" s="69"/>
      <c r="LG50" s="69"/>
      <c r="LH50" s="69"/>
      <c r="LI50" s="69"/>
      <c r="LJ50" s="69"/>
      <c r="LK50" s="69"/>
      <c r="LL50" s="69"/>
      <c r="LM50" s="69"/>
      <c r="LN50" s="69"/>
      <c r="LO50" s="69"/>
      <c r="LP50" s="69"/>
      <c r="LQ50" s="69"/>
      <c r="LR50" s="69"/>
      <c r="LS50" s="69"/>
      <c r="LT50" s="69"/>
      <c r="LU50" s="69"/>
      <c r="LV50" s="69"/>
      <c r="LW50" s="69"/>
      <c r="LX50" s="69"/>
      <c r="LY50" s="69"/>
      <c r="LZ50" s="69"/>
      <c r="MA50" s="69"/>
      <c r="MB50" s="69"/>
      <c r="MC50" s="69"/>
      <c r="MD50" s="69"/>
      <c r="ME50" s="69"/>
      <c r="MF50" s="69"/>
      <c r="MG50" s="69"/>
      <c r="MH50" s="69"/>
      <c r="MI50" s="69"/>
      <c r="MJ50" s="69"/>
      <c r="MK50" s="69"/>
      <c r="ML50" s="69"/>
      <c r="MM50" s="69"/>
      <c r="MN50" s="69"/>
      <c r="MO50" s="69"/>
    </row>
    <row r="51" spans="1:353" s="49" customFormat="1" ht="13.5" x14ac:dyDescent="0.25">
      <c r="A51" s="1326" t="s">
        <v>1263</v>
      </c>
      <c r="B51" s="1336" t="s">
        <v>774</v>
      </c>
      <c r="C51" s="1334" t="s">
        <v>1351</v>
      </c>
      <c r="D51" s="662" t="s">
        <v>1265</v>
      </c>
      <c r="E51" s="709" t="b">
        <f t="shared" si="0"/>
        <v>0</v>
      </c>
      <c r="F51" s="709" t="b">
        <f t="shared" si="2"/>
        <v>0</v>
      </c>
      <c r="G51" s="714"/>
      <c r="H51" s="714"/>
      <c r="I51" s="714"/>
      <c r="J51" s="714"/>
      <c r="K51" s="714"/>
      <c r="L51" s="714"/>
      <c r="M51" s="714"/>
      <c r="N51" s="714"/>
      <c r="O51" s="714"/>
      <c r="P51" s="714"/>
      <c r="Q51" s="714"/>
      <c r="R51" s="714"/>
      <c r="S51" s="714"/>
      <c r="T51" s="714"/>
      <c r="U51" s="714"/>
      <c r="V51" s="714"/>
      <c r="W51" s="714"/>
      <c r="X51" s="714"/>
      <c r="Y51" s="1038">
        <v>3.2000000000000001E-2</v>
      </c>
      <c r="Z51" s="714"/>
      <c r="AA51" s="714"/>
      <c r="AB51" s="714"/>
      <c r="AC51" s="714"/>
      <c r="AD51" s="714"/>
      <c r="AE51" s="714"/>
      <c r="AF51" s="713"/>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c r="KC51" s="69"/>
      <c r="KD51" s="69"/>
      <c r="KE51" s="69"/>
      <c r="KF51" s="69"/>
      <c r="KG51" s="69"/>
      <c r="KH51" s="69"/>
      <c r="KI51" s="69"/>
      <c r="KJ51" s="69"/>
      <c r="KK51" s="69"/>
      <c r="KL51" s="69"/>
      <c r="KM51" s="69"/>
      <c r="KN51" s="69"/>
      <c r="KO51" s="69"/>
      <c r="KP51" s="69"/>
      <c r="KQ51" s="69"/>
      <c r="KR51" s="69"/>
      <c r="KS51" s="69"/>
      <c r="KT51" s="69"/>
      <c r="KU51" s="69"/>
      <c r="KV51" s="69"/>
      <c r="KW51" s="69"/>
      <c r="KX51" s="69"/>
      <c r="KY51" s="69"/>
      <c r="KZ51" s="69"/>
      <c r="LA51" s="69"/>
      <c r="LB51" s="69"/>
      <c r="LC51" s="69"/>
      <c r="LD51" s="69"/>
      <c r="LE51" s="69"/>
      <c r="LF51" s="69"/>
      <c r="LG51" s="69"/>
      <c r="LH51" s="69"/>
      <c r="LI51" s="69"/>
      <c r="LJ51" s="69"/>
      <c r="LK51" s="69"/>
      <c r="LL51" s="69"/>
      <c r="LM51" s="69"/>
      <c r="LN51" s="69"/>
      <c r="LO51" s="69"/>
      <c r="LP51" s="69"/>
      <c r="LQ51" s="69"/>
      <c r="LR51" s="69"/>
      <c r="LS51" s="69"/>
      <c r="LT51" s="69"/>
      <c r="LU51" s="69"/>
      <c r="LV51" s="69"/>
      <c r="LW51" s="69"/>
      <c r="LX51" s="69"/>
      <c r="LY51" s="69"/>
      <c r="LZ51" s="69"/>
      <c r="MA51" s="69"/>
      <c r="MB51" s="69"/>
      <c r="MC51" s="69"/>
      <c r="MD51" s="69"/>
      <c r="ME51" s="69"/>
      <c r="MF51" s="69"/>
      <c r="MG51" s="69"/>
      <c r="MH51" s="69"/>
      <c r="MI51" s="69"/>
      <c r="MJ51" s="69"/>
      <c r="MK51" s="69"/>
      <c r="ML51" s="69"/>
      <c r="MM51" s="69"/>
      <c r="MN51" s="69"/>
      <c r="MO51" s="69"/>
    </row>
    <row r="52" spans="1:353" s="49" customFormat="1" ht="13.5" x14ac:dyDescent="0.25">
      <c r="A52" s="1327"/>
      <c r="B52" s="1337"/>
      <c r="C52" s="1335"/>
      <c r="D52" s="663" t="s">
        <v>696</v>
      </c>
      <c r="E52" s="709" t="b">
        <f t="shared" si="0"/>
        <v>0</v>
      </c>
      <c r="F52" s="709" t="b">
        <f t="shared" si="2"/>
        <v>0</v>
      </c>
      <c r="G52" s="714"/>
      <c r="H52" s="714"/>
      <c r="I52" s="714"/>
      <c r="J52" s="714"/>
      <c r="K52" s="714"/>
      <c r="L52" s="714"/>
      <c r="M52" s="714"/>
      <c r="N52" s="714"/>
      <c r="O52" s="714"/>
      <c r="P52" s="714"/>
      <c r="Q52" s="714"/>
      <c r="R52" s="714"/>
      <c r="S52" s="714"/>
      <c r="T52" s="714"/>
      <c r="U52" s="714"/>
      <c r="V52" s="714"/>
      <c r="W52" s="714"/>
      <c r="X52" s="714"/>
      <c r="Y52" s="1038">
        <v>4.4999999999999998E-2</v>
      </c>
      <c r="Z52" s="714"/>
      <c r="AA52" s="714"/>
      <c r="AB52" s="714"/>
      <c r="AC52" s="714"/>
      <c r="AD52" s="714"/>
      <c r="AE52" s="714"/>
      <c r="AF52" s="713"/>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c r="IW52" s="69"/>
      <c r="IX52" s="69"/>
      <c r="IY52" s="69"/>
      <c r="IZ52" s="69"/>
      <c r="JA52" s="69"/>
      <c r="JB52" s="69"/>
      <c r="JC52" s="69"/>
      <c r="JD52" s="69"/>
      <c r="JE52" s="69"/>
      <c r="JF52" s="69"/>
      <c r="JG52" s="69"/>
      <c r="JH52" s="69"/>
      <c r="JI52" s="69"/>
      <c r="JJ52" s="69"/>
      <c r="JK52" s="69"/>
      <c r="JL52" s="69"/>
      <c r="JM52" s="69"/>
      <c r="JN52" s="69"/>
      <c r="JO52" s="69"/>
      <c r="JP52" s="69"/>
      <c r="JQ52" s="69"/>
      <c r="JR52" s="69"/>
      <c r="JS52" s="69"/>
      <c r="JT52" s="69"/>
      <c r="JU52" s="69"/>
      <c r="JV52" s="69"/>
      <c r="JW52" s="69"/>
      <c r="JX52" s="69"/>
      <c r="JY52" s="69"/>
      <c r="JZ52" s="69"/>
      <c r="KA52" s="69"/>
      <c r="KB52" s="69"/>
      <c r="KC52" s="69"/>
      <c r="KD52" s="69"/>
      <c r="KE52" s="69"/>
      <c r="KF52" s="69"/>
      <c r="KG52" s="69"/>
      <c r="KH52" s="69"/>
      <c r="KI52" s="69"/>
      <c r="KJ52" s="69"/>
      <c r="KK52" s="69"/>
      <c r="KL52" s="69"/>
      <c r="KM52" s="69"/>
      <c r="KN52" s="69"/>
      <c r="KO52" s="69"/>
      <c r="KP52" s="69"/>
      <c r="KQ52" s="69"/>
      <c r="KR52" s="69"/>
      <c r="KS52" s="69"/>
      <c r="KT52" s="69"/>
      <c r="KU52" s="69"/>
      <c r="KV52" s="69"/>
      <c r="KW52" s="69"/>
      <c r="KX52" s="69"/>
      <c r="KY52" s="69"/>
      <c r="KZ52" s="69"/>
      <c r="LA52" s="69"/>
      <c r="LB52" s="69"/>
      <c r="LC52" s="69"/>
      <c r="LD52" s="69"/>
      <c r="LE52" s="69"/>
      <c r="LF52" s="69"/>
      <c r="LG52" s="69"/>
      <c r="LH52" s="69"/>
      <c r="LI52" s="69"/>
      <c r="LJ52" s="69"/>
      <c r="LK52" s="69"/>
      <c r="LL52" s="69"/>
      <c r="LM52" s="69"/>
      <c r="LN52" s="69"/>
      <c r="LO52" s="69"/>
      <c r="LP52" s="69"/>
      <c r="LQ52" s="69"/>
      <c r="LR52" s="69"/>
      <c r="LS52" s="69"/>
      <c r="LT52" s="69"/>
      <c r="LU52" s="69"/>
      <c r="LV52" s="69"/>
      <c r="LW52" s="69"/>
      <c r="LX52" s="69"/>
      <c r="LY52" s="69"/>
      <c r="LZ52" s="69"/>
      <c r="MA52" s="69"/>
      <c r="MB52" s="69"/>
      <c r="MC52" s="69"/>
      <c r="MD52" s="69"/>
      <c r="ME52" s="69"/>
      <c r="MF52" s="69"/>
      <c r="MG52" s="69"/>
      <c r="MH52" s="69"/>
      <c r="MI52" s="69"/>
      <c r="MJ52" s="69"/>
      <c r="MK52" s="69"/>
      <c r="ML52" s="69"/>
      <c r="MM52" s="69"/>
      <c r="MN52" s="69"/>
      <c r="MO52" s="69"/>
    </row>
    <row r="53" spans="1:353" s="49" customFormat="1" ht="13.5" x14ac:dyDescent="0.25">
      <c r="A53" s="1328"/>
      <c r="B53" s="1343" t="s">
        <v>733</v>
      </c>
      <c r="C53" s="1393" t="s">
        <v>1348</v>
      </c>
      <c r="D53" s="664" t="s">
        <v>1266</v>
      </c>
      <c r="E53" s="709" t="b">
        <f t="shared" si="0"/>
        <v>0</v>
      </c>
      <c r="F53" s="709" t="b">
        <f t="shared" si="2"/>
        <v>0</v>
      </c>
      <c r="G53" s="714"/>
      <c r="H53" s="714"/>
      <c r="I53" s="714"/>
      <c r="J53" s="714"/>
      <c r="K53" s="714"/>
      <c r="L53" s="714"/>
      <c r="M53" s="714"/>
      <c r="N53" s="714"/>
      <c r="O53" s="714"/>
      <c r="P53" s="714"/>
      <c r="Q53" s="714"/>
      <c r="R53" s="714"/>
      <c r="S53" s="714"/>
      <c r="T53" s="714"/>
      <c r="U53" s="714"/>
      <c r="V53" s="714"/>
      <c r="W53" s="714"/>
      <c r="X53" s="714"/>
      <c r="Y53" s="1038" t="s">
        <v>195</v>
      </c>
      <c r="Z53" s="714"/>
      <c r="AA53" s="714"/>
      <c r="AB53" s="714"/>
      <c r="AC53" s="714"/>
      <c r="AD53" s="714"/>
      <c r="AE53" s="714"/>
      <c r="AF53" s="713"/>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c r="JL53" s="69"/>
      <c r="JM53" s="69"/>
      <c r="JN53" s="69"/>
      <c r="JO53" s="69"/>
      <c r="JP53" s="69"/>
      <c r="JQ53" s="69"/>
      <c r="JR53" s="69"/>
      <c r="JS53" s="69"/>
      <c r="JT53" s="69"/>
      <c r="JU53" s="69"/>
      <c r="JV53" s="69"/>
      <c r="JW53" s="69"/>
      <c r="JX53" s="69"/>
      <c r="JY53" s="69"/>
      <c r="JZ53" s="69"/>
      <c r="KA53" s="69"/>
      <c r="KB53" s="69"/>
      <c r="KC53" s="69"/>
      <c r="KD53" s="69"/>
      <c r="KE53" s="69"/>
      <c r="KF53" s="69"/>
      <c r="KG53" s="69"/>
      <c r="KH53" s="69"/>
      <c r="KI53" s="69"/>
      <c r="KJ53" s="69"/>
      <c r="KK53" s="69"/>
      <c r="KL53" s="69"/>
      <c r="KM53" s="69"/>
      <c r="KN53" s="69"/>
      <c r="KO53" s="69"/>
      <c r="KP53" s="69"/>
      <c r="KQ53" s="69"/>
      <c r="KR53" s="69"/>
      <c r="KS53" s="69"/>
      <c r="KT53" s="69"/>
      <c r="KU53" s="69"/>
      <c r="KV53" s="69"/>
      <c r="KW53" s="69"/>
      <c r="KX53" s="69"/>
      <c r="KY53" s="69"/>
      <c r="KZ53" s="69"/>
      <c r="LA53" s="69"/>
      <c r="LB53" s="69"/>
      <c r="LC53" s="69"/>
      <c r="LD53" s="69"/>
      <c r="LE53" s="69"/>
      <c r="LF53" s="69"/>
      <c r="LG53" s="69"/>
      <c r="LH53" s="69"/>
      <c r="LI53" s="69"/>
      <c r="LJ53" s="69"/>
      <c r="LK53" s="69"/>
      <c r="LL53" s="69"/>
      <c r="LM53" s="69"/>
      <c r="LN53" s="69"/>
      <c r="LO53" s="69"/>
      <c r="LP53" s="69"/>
      <c r="LQ53" s="69"/>
      <c r="LR53" s="69"/>
      <c r="LS53" s="69"/>
      <c r="LT53" s="69"/>
      <c r="LU53" s="69"/>
      <c r="LV53" s="69"/>
      <c r="LW53" s="69"/>
      <c r="LX53" s="69"/>
      <c r="LY53" s="69"/>
      <c r="LZ53" s="69"/>
      <c r="MA53" s="69"/>
      <c r="MB53" s="69"/>
      <c r="MC53" s="69"/>
      <c r="MD53" s="69"/>
      <c r="ME53" s="69"/>
      <c r="MF53" s="69"/>
      <c r="MG53" s="69"/>
      <c r="MH53" s="69"/>
      <c r="MI53" s="69"/>
      <c r="MJ53" s="69"/>
      <c r="MK53" s="69"/>
      <c r="ML53" s="69"/>
      <c r="MM53" s="69"/>
      <c r="MN53" s="69"/>
      <c r="MO53" s="69"/>
    </row>
    <row r="54" spans="1:353" s="49" customFormat="1" ht="13.5" x14ac:dyDescent="0.25">
      <c r="A54" s="1328"/>
      <c r="B54" s="1337"/>
      <c r="C54" s="1335"/>
      <c r="D54" s="665" t="s">
        <v>1267</v>
      </c>
      <c r="E54" s="709" t="b">
        <f t="shared" si="0"/>
        <v>0</v>
      </c>
      <c r="F54" s="709" t="b">
        <f t="shared" si="2"/>
        <v>0</v>
      </c>
      <c r="G54" s="714"/>
      <c r="H54" s="714"/>
      <c r="I54" s="714"/>
      <c r="J54" s="714"/>
      <c r="K54" s="714"/>
      <c r="L54" s="714"/>
      <c r="M54" s="714"/>
      <c r="N54" s="714"/>
      <c r="O54" s="714"/>
      <c r="P54" s="714"/>
      <c r="Q54" s="714"/>
      <c r="R54" s="714"/>
      <c r="S54" s="714"/>
      <c r="T54" s="714"/>
      <c r="U54" s="714"/>
      <c r="V54" s="714"/>
      <c r="W54" s="714"/>
      <c r="X54" s="714"/>
      <c r="Y54" s="1038" t="s">
        <v>195</v>
      </c>
      <c r="Z54" s="714"/>
      <c r="AA54" s="714"/>
      <c r="AB54" s="714"/>
      <c r="AC54" s="714"/>
      <c r="AD54" s="714"/>
      <c r="AE54" s="714"/>
      <c r="AF54" s="713"/>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c r="LF54" s="69"/>
      <c r="LG54" s="69"/>
      <c r="LH54" s="69"/>
      <c r="LI54" s="69"/>
      <c r="LJ54" s="69"/>
      <c r="LK54" s="69"/>
      <c r="LL54" s="69"/>
      <c r="LM54" s="69"/>
      <c r="LN54" s="69"/>
      <c r="LO54" s="69"/>
      <c r="LP54" s="69"/>
      <c r="LQ54" s="69"/>
      <c r="LR54" s="69"/>
      <c r="LS54" s="69"/>
      <c r="LT54" s="69"/>
      <c r="LU54" s="69"/>
      <c r="LV54" s="69"/>
      <c r="LW54" s="69"/>
      <c r="LX54" s="69"/>
      <c r="LY54" s="69"/>
      <c r="LZ54" s="69"/>
      <c r="MA54" s="69"/>
      <c r="MB54" s="69"/>
      <c r="MC54" s="69"/>
      <c r="MD54" s="69"/>
      <c r="ME54" s="69"/>
      <c r="MF54" s="69"/>
      <c r="MG54" s="69"/>
      <c r="MH54" s="69"/>
      <c r="MI54" s="69"/>
      <c r="MJ54" s="69"/>
      <c r="MK54" s="69"/>
      <c r="ML54" s="69"/>
      <c r="MM54" s="69"/>
      <c r="MN54" s="69"/>
      <c r="MO54" s="69"/>
    </row>
    <row r="55" spans="1:353" s="49" customFormat="1" ht="13.5" x14ac:dyDescent="0.25">
      <c r="A55" s="1328"/>
      <c r="B55" s="1337"/>
      <c r="C55" s="1335"/>
      <c r="D55" s="666" t="s">
        <v>1268</v>
      </c>
      <c r="E55" s="709" t="b">
        <f t="shared" si="0"/>
        <v>0</v>
      </c>
      <c r="F55" s="709" t="b">
        <f t="shared" si="2"/>
        <v>0</v>
      </c>
      <c r="G55" s="714"/>
      <c r="H55" s="714"/>
      <c r="I55" s="714"/>
      <c r="J55" s="714"/>
      <c r="K55" s="714"/>
      <c r="L55" s="714"/>
      <c r="M55" s="714"/>
      <c r="N55" s="714"/>
      <c r="O55" s="714"/>
      <c r="P55" s="714"/>
      <c r="Q55" s="714"/>
      <c r="R55" s="714"/>
      <c r="S55" s="714"/>
      <c r="T55" s="714"/>
      <c r="U55" s="714"/>
      <c r="V55" s="714"/>
      <c r="W55" s="714"/>
      <c r="X55" s="714"/>
      <c r="Y55" s="1038" t="s">
        <v>195</v>
      </c>
      <c r="Z55" s="714"/>
      <c r="AA55" s="714"/>
      <c r="AB55" s="714"/>
      <c r="AC55" s="714"/>
      <c r="AD55" s="714"/>
      <c r="AE55" s="714"/>
      <c r="AF55" s="713"/>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c r="JL55" s="69"/>
      <c r="JM55" s="69"/>
      <c r="JN55" s="69"/>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c r="LF55" s="69"/>
      <c r="LG55" s="69"/>
      <c r="LH55" s="69"/>
      <c r="LI55" s="69"/>
      <c r="LJ55" s="69"/>
      <c r="LK55" s="69"/>
      <c r="LL55" s="69"/>
      <c r="LM55" s="69"/>
      <c r="LN55" s="69"/>
      <c r="LO55" s="69"/>
      <c r="LP55" s="69"/>
      <c r="LQ55" s="69"/>
      <c r="LR55" s="69"/>
      <c r="LS55" s="69"/>
      <c r="LT55" s="69"/>
      <c r="LU55" s="69"/>
      <c r="LV55" s="69"/>
      <c r="LW55" s="69"/>
      <c r="LX55" s="69"/>
      <c r="LY55" s="69"/>
      <c r="LZ55" s="69"/>
      <c r="MA55" s="69"/>
      <c r="MB55" s="69"/>
      <c r="MC55" s="69"/>
      <c r="MD55" s="69"/>
      <c r="ME55" s="69"/>
      <c r="MF55" s="69"/>
      <c r="MG55" s="69"/>
      <c r="MH55" s="69"/>
      <c r="MI55" s="69"/>
      <c r="MJ55" s="69"/>
      <c r="MK55" s="69"/>
      <c r="ML55" s="69"/>
      <c r="MM55" s="69"/>
      <c r="MN55" s="69"/>
      <c r="MO55" s="69"/>
    </row>
    <row r="56" spans="1:353" s="49" customFormat="1" ht="15.75" x14ac:dyDescent="0.25">
      <c r="A56" s="1328"/>
      <c r="B56" s="670" t="s">
        <v>759</v>
      </c>
      <c r="C56" s="1338" t="s">
        <v>1349</v>
      </c>
      <c r="D56" s="1339"/>
      <c r="E56" s="709" t="b">
        <f t="shared" si="0"/>
        <v>0</v>
      </c>
      <c r="F56" s="709" t="b">
        <f t="shared" si="2"/>
        <v>0</v>
      </c>
      <c r="G56" s="714"/>
      <c r="H56" s="714"/>
      <c r="I56" s="714"/>
      <c r="J56" s="714"/>
      <c r="K56" s="714"/>
      <c r="L56" s="714"/>
      <c r="M56" s="714"/>
      <c r="N56" s="714"/>
      <c r="O56" s="714"/>
      <c r="P56" s="714"/>
      <c r="Q56" s="714"/>
      <c r="R56" s="714"/>
      <c r="S56" s="714"/>
      <c r="T56" s="714"/>
      <c r="U56" s="714"/>
      <c r="V56" s="714"/>
      <c r="W56" s="714"/>
      <c r="X56" s="714"/>
      <c r="Y56" s="1038" t="s">
        <v>195</v>
      </c>
      <c r="Z56" s="714"/>
      <c r="AA56" s="714"/>
      <c r="AB56" s="714"/>
      <c r="AC56" s="714"/>
      <c r="AD56" s="714"/>
      <c r="AE56" s="714"/>
      <c r="AF56" s="713"/>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c r="IW56" s="69"/>
      <c r="IX56" s="69"/>
      <c r="IY56" s="69"/>
      <c r="IZ56" s="69"/>
      <c r="JA56" s="69"/>
      <c r="JB56" s="69"/>
      <c r="JC56" s="69"/>
      <c r="JD56" s="69"/>
      <c r="JE56" s="69"/>
      <c r="JF56" s="69"/>
      <c r="JG56" s="69"/>
      <c r="JH56" s="69"/>
      <c r="JI56" s="69"/>
      <c r="JJ56" s="69"/>
      <c r="JK56" s="69"/>
      <c r="JL56" s="69"/>
      <c r="JM56" s="69"/>
      <c r="JN56" s="69"/>
      <c r="JO56" s="69"/>
      <c r="JP56" s="69"/>
      <c r="JQ56" s="69"/>
      <c r="JR56" s="69"/>
      <c r="JS56" s="69"/>
      <c r="JT56" s="69"/>
      <c r="JU56" s="69"/>
      <c r="JV56" s="69"/>
      <c r="JW56" s="69"/>
      <c r="JX56" s="69"/>
      <c r="JY56" s="69"/>
      <c r="JZ56" s="69"/>
      <c r="KA56" s="69"/>
      <c r="KB56" s="69"/>
      <c r="KC56" s="69"/>
      <c r="KD56" s="69"/>
      <c r="KE56" s="69"/>
      <c r="KF56" s="69"/>
      <c r="KG56" s="69"/>
      <c r="KH56" s="69"/>
      <c r="KI56" s="69"/>
      <c r="KJ56" s="69"/>
      <c r="KK56" s="69"/>
      <c r="KL56" s="69"/>
      <c r="KM56" s="69"/>
      <c r="KN56" s="69"/>
      <c r="KO56" s="69"/>
      <c r="KP56" s="69"/>
      <c r="KQ56" s="69"/>
      <c r="KR56" s="69"/>
      <c r="KS56" s="69"/>
      <c r="KT56" s="69"/>
      <c r="KU56" s="69"/>
      <c r="KV56" s="69"/>
      <c r="KW56" s="69"/>
      <c r="KX56" s="69"/>
      <c r="KY56" s="69"/>
      <c r="KZ56" s="69"/>
      <c r="LA56" s="69"/>
      <c r="LB56" s="69"/>
      <c r="LC56" s="69"/>
      <c r="LD56" s="69"/>
      <c r="LE56" s="69"/>
      <c r="LF56" s="69"/>
      <c r="LG56" s="69"/>
      <c r="LH56" s="69"/>
      <c r="LI56" s="69"/>
      <c r="LJ56" s="69"/>
      <c r="LK56" s="69"/>
      <c r="LL56" s="69"/>
      <c r="LM56" s="69"/>
      <c r="LN56" s="69"/>
      <c r="LO56" s="69"/>
      <c r="LP56" s="69"/>
      <c r="LQ56" s="69"/>
      <c r="LR56" s="69"/>
      <c r="LS56" s="69"/>
      <c r="LT56" s="69"/>
      <c r="LU56" s="69"/>
      <c r="LV56" s="69"/>
      <c r="LW56" s="69"/>
      <c r="LX56" s="69"/>
      <c r="LY56" s="69"/>
      <c r="LZ56" s="69"/>
      <c r="MA56" s="69"/>
      <c r="MB56" s="69"/>
      <c r="MC56" s="69"/>
      <c r="MD56" s="69"/>
      <c r="ME56" s="69"/>
      <c r="MF56" s="69"/>
      <c r="MG56" s="69"/>
      <c r="MH56" s="69"/>
      <c r="MI56" s="69"/>
      <c r="MJ56" s="69"/>
      <c r="MK56" s="69"/>
      <c r="ML56" s="69"/>
      <c r="MM56" s="69"/>
      <c r="MN56" s="69"/>
      <c r="MO56" s="69"/>
    </row>
    <row r="57" spans="1:353" s="49" customFormat="1" ht="13.5" x14ac:dyDescent="0.25">
      <c r="A57" s="1328"/>
      <c r="B57" s="1343" t="s">
        <v>1269</v>
      </c>
      <c r="C57" s="1340" t="s">
        <v>1350</v>
      </c>
      <c r="D57" s="667" t="s">
        <v>1264</v>
      </c>
      <c r="E57" s="709" t="b">
        <f t="shared" si="0"/>
        <v>0</v>
      </c>
      <c r="F57" s="709" t="b">
        <f t="shared" si="2"/>
        <v>0</v>
      </c>
      <c r="G57" s="714"/>
      <c r="H57" s="714"/>
      <c r="I57" s="714"/>
      <c r="J57" s="714"/>
      <c r="K57" s="714"/>
      <c r="L57" s="714"/>
      <c r="M57" s="714"/>
      <c r="N57" s="714"/>
      <c r="O57" s="714"/>
      <c r="P57" s="714"/>
      <c r="Q57" s="714"/>
      <c r="R57" s="714"/>
      <c r="S57" s="714"/>
      <c r="T57" s="714"/>
      <c r="U57" s="714"/>
      <c r="V57" s="714"/>
      <c r="W57" s="714"/>
      <c r="X57" s="714"/>
      <c r="Y57" s="1038" t="s">
        <v>195</v>
      </c>
      <c r="Z57" s="714"/>
      <c r="AA57" s="714"/>
      <c r="AB57" s="714"/>
      <c r="AC57" s="714"/>
      <c r="AD57" s="714"/>
      <c r="AE57" s="714"/>
      <c r="AF57" s="713"/>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row>
    <row r="58" spans="1:353" s="49" customFormat="1" ht="13.5" x14ac:dyDescent="0.25">
      <c r="A58" s="1328"/>
      <c r="B58" s="1337"/>
      <c r="C58" s="1341"/>
      <c r="D58" s="668" t="s">
        <v>1265</v>
      </c>
      <c r="E58" s="709" t="b">
        <f t="shared" si="0"/>
        <v>0</v>
      </c>
      <c r="F58" s="709" t="b">
        <f t="shared" si="2"/>
        <v>0</v>
      </c>
      <c r="G58" s="714"/>
      <c r="H58" s="714"/>
      <c r="I58" s="714"/>
      <c r="J58" s="714"/>
      <c r="K58" s="714"/>
      <c r="L58" s="714"/>
      <c r="M58" s="714"/>
      <c r="N58" s="714"/>
      <c r="O58" s="714"/>
      <c r="P58" s="714"/>
      <c r="Q58" s="714"/>
      <c r="R58" s="714"/>
      <c r="S58" s="714"/>
      <c r="T58" s="714"/>
      <c r="U58" s="714"/>
      <c r="V58" s="714"/>
      <c r="W58" s="714"/>
      <c r="X58" s="714"/>
      <c r="Y58" s="1038" t="s">
        <v>195</v>
      </c>
      <c r="Z58" s="714"/>
      <c r="AA58" s="714"/>
      <c r="AB58" s="714"/>
      <c r="AC58" s="714"/>
      <c r="AD58" s="714"/>
      <c r="AE58" s="714"/>
      <c r="AF58" s="713"/>
      <c r="IL58" s="69"/>
      <c r="IM58" s="69"/>
      <c r="IN58" s="69"/>
      <c r="IO58" s="69"/>
      <c r="IP58" s="69"/>
      <c r="IQ58" s="69"/>
      <c r="IR58" s="69"/>
      <c r="IS58" s="69"/>
      <c r="IT58" s="69"/>
      <c r="IU58" s="69"/>
      <c r="IV58" s="69"/>
      <c r="IW58" s="69"/>
      <c r="IX58" s="69"/>
      <c r="IY58" s="69"/>
      <c r="IZ58" s="69"/>
      <c r="JA58" s="69"/>
      <c r="JB58" s="69"/>
      <c r="JC58" s="69"/>
      <c r="JD58" s="69"/>
      <c r="JE58" s="69"/>
      <c r="JF58" s="69"/>
      <c r="JG58" s="69"/>
      <c r="JH58" s="69"/>
      <c r="JI58" s="69"/>
      <c r="JJ58" s="69"/>
      <c r="JK58" s="69"/>
      <c r="JL58" s="69"/>
      <c r="JM58" s="69"/>
      <c r="JN58" s="69"/>
      <c r="JO58" s="69"/>
      <c r="JP58" s="69"/>
      <c r="JQ58" s="69"/>
      <c r="JR58" s="69"/>
      <c r="JS58" s="69"/>
      <c r="JT58" s="69"/>
      <c r="JU58" s="69"/>
      <c r="JV58" s="69"/>
      <c r="JW58" s="69"/>
      <c r="JX58" s="69"/>
      <c r="JY58" s="69"/>
      <c r="JZ58" s="69"/>
      <c r="KA58" s="69"/>
      <c r="KB58" s="69"/>
      <c r="KC58" s="69"/>
      <c r="KD58" s="69"/>
      <c r="KE58" s="69"/>
      <c r="KF58" s="69"/>
      <c r="KG58" s="69"/>
      <c r="KH58" s="69"/>
      <c r="KI58" s="69"/>
      <c r="KJ58" s="69"/>
      <c r="KK58" s="69"/>
      <c r="KL58" s="69"/>
      <c r="KM58" s="69"/>
      <c r="KN58" s="69"/>
      <c r="KO58" s="69"/>
      <c r="KP58" s="69"/>
      <c r="KQ58" s="69"/>
      <c r="KR58" s="69"/>
      <c r="KS58" s="69"/>
      <c r="KT58" s="69"/>
      <c r="KU58" s="69"/>
      <c r="KV58" s="69"/>
      <c r="KW58" s="69"/>
      <c r="KX58" s="69"/>
      <c r="KY58" s="69"/>
      <c r="KZ58" s="69"/>
      <c r="LA58" s="69"/>
      <c r="LB58" s="69"/>
      <c r="LC58" s="69"/>
      <c r="LD58" s="69"/>
      <c r="LE58" s="69"/>
      <c r="LF58" s="69"/>
      <c r="LG58" s="69"/>
      <c r="LH58" s="69"/>
      <c r="LI58" s="69"/>
      <c r="LJ58" s="69"/>
      <c r="LK58" s="69"/>
      <c r="LL58" s="69"/>
      <c r="LM58" s="69"/>
      <c r="LN58" s="69"/>
      <c r="LO58" s="69"/>
      <c r="LP58" s="69"/>
      <c r="LQ58" s="69"/>
      <c r="LR58" s="69"/>
      <c r="LS58" s="69"/>
      <c r="LT58" s="69"/>
      <c r="LU58" s="69"/>
      <c r="LV58" s="69"/>
      <c r="LW58" s="69"/>
      <c r="LX58" s="69"/>
      <c r="LY58" s="69"/>
      <c r="LZ58" s="69"/>
      <c r="MA58" s="69"/>
      <c r="MB58" s="69"/>
      <c r="MC58" s="69"/>
      <c r="MD58" s="69"/>
      <c r="ME58" s="69"/>
      <c r="MF58" s="69"/>
      <c r="MG58" s="69"/>
      <c r="MH58" s="69"/>
      <c r="MI58" s="69"/>
      <c r="MJ58" s="69"/>
      <c r="MK58" s="69"/>
      <c r="ML58" s="69"/>
      <c r="MM58" s="69"/>
      <c r="MN58" s="69"/>
      <c r="MO58" s="69"/>
    </row>
    <row r="59" spans="1:353" s="49" customFormat="1" ht="13.5" x14ac:dyDescent="0.25">
      <c r="A59" s="1329"/>
      <c r="B59" s="1344"/>
      <c r="C59" s="1342"/>
      <c r="D59" s="669" t="s">
        <v>696</v>
      </c>
      <c r="E59" s="709" t="b">
        <f t="shared" si="0"/>
        <v>0</v>
      </c>
      <c r="F59" s="709" t="b">
        <f t="shared" si="2"/>
        <v>0</v>
      </c>
      <c r="G59" s="714"/>
      <c r="H59" s="714"/>
      <c r="I59" s="714"/>
      <c r="J59" s="714"/>
      <c r="K59" s="714"/>
      <c r="L59" s="714"/>
      <c r="M59" s="714"/>
      <c r="N59" s="714"/>
      <c r="O59" s="714"/>
      <c r="P59" s="714"/>
      <c r="Q59" s="714"/>
      <c r="R59" s="714"/>
      <c r="S59" s="714"/>
      <c r="T59" s="714"/>
      <c r="U59" s="714"/>
      <c r="V59" s="714"/>
      <c r="W59" s="714"/>
      <c r="X59" s="714"/>
      <c r="Y59" s="1038" t="s">
        <v>195</v>
      </c>
      <c r="Z59" s="714"/>
      <c r="AA59" s="714"/>
      <c r="AB59" s="714"/>
      <c r="AC59" s="714"/>
      <c r="AD59" s="714"/>
      <c r="AE59" s="714"/>
      <c r="AF59" s="713"/>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c r="LF59" s="69"/>
      <c r="LG59" s="69"/>
      <c r="LH59" s="69"/>
      <c r="LI59" s="69"/>
      <c r="LJ59" s="69"/>
      <c r="LK59" s="69"/>
      <c r="LL59" s="69"/>
      <c r="LM59" s="69"/>
      <c r="LN59" s="69"/>
      <c r="LO59" s="69"/>
      <c r="LP59" s="69"/>
      <c r="LQ59" s="69"/>
      <c r="LR59" s="69"/>
      <c r="LS59" s="69"/>
      <c r="LT59" s="69"/>
      <c r="LU59" s="69"/>
      <c r="LV59" s="69"/>
      <c r="LW59" s="69"/>
      <c r="LX59" s="69"/>
      <c r="LY59" s="69"/>
      <c r="LZ59" s="69"/>
      <c r="MA59" s="69"/>
      <c r="MB59" s="69"/>
      <c r="MC59" s="69"/>
      <c r="MD59" s="69"/>
      <c r="ME59" s="69"/>
      <c r="MF59" s="69"/>
      <c r="MG59" s="69"/>
      <c r="MH59" s="69"/>
      <c r="MI59" s="69"/>
      <c r="MJ59" s="69"/>
      <c r="MK59" s="69"/>
      <c r="ML59" s="69"/>
      <c r="MM59" s="69"/>
      <c r="MN59" s="69"/>
      <c r="MO59" s="69"/>
    </row>
    <row r="60" spans="1:353" s="49" customFormat="1" ht="13.5" x14ac:dyDescent="0.25">
      <c r="A60" s="1356" t="s">
        <v>1270</v>
      </c>
      <c r="B60" s="1356" t="s">
        <v>1271</v>
      </c>
      <c r="C60" s="1358" t="s">
        <v>1352</v>
      </c>
      <c r="D60" s="662" t="s">
        <v>1265</v>
      </c>
      <c r="E60" s="709" t="b">
        <f t="shared" si="0"/>
        <v>0</v>
      </c>
      <c r="F60" s="709" t="b">
        <f t="shared" si="2"/>
        <v>0</v>
      </c>
      <c r="G60" s="714"/>
      <c r="H60" s="714"/>
      <c r="I60" s="714"/>
      <c r="J60" s="714"/>
      <c r="K60" s="714"/>
      <c r="L60" s="714"/>
      <c r="M60" s="714"/>
      <c r="N60" s="714"/>
      <c r="O60" s="714"/>
      <c r="P60" s="714"/>
      <c r="Q60" s="714"/>
      <c r="R60" s="714"/>
      <c r="S60" s="714"/>
      <c r="T60" s="714"/>
      <c r="U60" s="714"/>
      <c r="V60" s="714"/>
      <c r="W60" s="714"/>
      <c r="X60" s="714"/>
      <c r="Y60" s="1038" t="s">
        <v>195</v>
      </c>
      <c r="Z60" s="714"/>
      <c r="AA60" s="714"/>
      <c r="AB60" s="714"/>
      <c r="AC60" s="714"/>
      <c r="AD60" s="714"/>
      <c r="AE60" s="714"/>
      <c r="AF60" s="713"/>
      <c r="KN60" s="69"/>
      <c r="KO60" s="69"/>
      <c r="KP60" s="69"/>
      <c r="KQ60" s="69"/>
      <c r="KR60" s="69"/>
      <c r="KS60" s="69"/>
      <c r="KT60" s="69"/>
      <c r="KU60" s="69"/>
      <c r="KV60" s="69"/>
      <c r="KW60" s="69"/>
      <c r="KX60" s="69"/>
      <c r="KY60" s="69"/>
      <c r="KZ60" s="69"/>
      <c r="LA60" s="69"/>
      <c r="LB60" s="69"/>
      <c r="LC60" s="69"/>
      <c r="LD60" s="69"/>
      <c r="LE60" s="69"/>
      <c r="LF60" s="69"/>
      <c r="LG60" s="69"/>
      <c r="LH60" s="69"/>
      <c r="LI60" s="69"/>
      <c r="LJ60" s="69"/>
      <c r="LK60" s="69"/>
      <c r="LL60" s="69"/>
      <c r="LM60" s="69"/>
      <c r="LN60" s="69"/>
      <c r="LO60" s="69"/>
      <c r="LP60" s="69"/>
      <c r="LQ60" s="69"/>
      <c r="LR60" s="69"/>
      <c r="LS60" s="69"/>
      <c r="LT60" s="69"/>
      <c r="LU60" s="69"/>
      <c r="LV60" s="69"/>
      <c r="LW60" s="69"/>
      <c r="LX60" s="69"/>
      <c r="LY60" s="69"/>
      <c r="LZ60" s="69"/>
      <c r="MA60" s="69"/>
      <c r="MB60" s="69"/>
      <c r="MC60" s="69"/>
      <c r="MD60" s="69"/>
      <c r="ME60" s="69"/>
      <c r="MF60" s="69"/>
      <c r="MG60" s="69"/>
      <c r="MH60" s="69"/>
      <c r="MI60" s="69"/>
      <c r="MJ60" s="69"/>
      <c r="MK60" s="69"/>
      <c r="ML60" s="69"/>
      <c r="MM60" s="69"/>
      <c r="MN60" s="69"/>
      <c r="MO60" s="69"/>
    </row>
    <row r="61" spans="1:353" s="49" customFormat="1" ht="13.5" x14ac:dyDescent="0.25">
      <c r="A61" s="1352"/>
      <c r="B61" s="1353"/>
      <c r="C61" s="1359"/>
      <c r="D61" s="663" t="s">
        <v>696</v>
      </c>
      <c r="E61" s="709" t="b">
        <f t="shared" si="0"/>
        <v>0</v>
      </c>
      <c r="F61" s="709" t="b">
        <f t="shared" si="2"/>
        <v>0</v>
      </c>
      <c r="G61" s="714"/>
      <c r="H61" s="714"/>
      <c r="I61" s="714"/>
      <c r="J61" s="714"/>
      <c r="K61" s="714"/>
      <c r="L61" s="714"/>
      <c r="M61" s="714"/>
      <c r="N61" s="714"/>
      <c r="O61" s="714"/>
      <c r="P61" s="714"/>
      <c r="Q61" s="714"/>
      <c r="R61" s="714"/>
      <c r="S61" s="714"/>
      <c r="T61" s="714"/>
      <c r="U61" s="714"/>
      <c r="V61" s="714"/>
      <c r="W61" s="714"/>
      <c r="X61" s="714"/>
      <c r="Y61" s="1038">
        <v>0.92400000000000004</v>
      </c>
      <c r="Z61" s="714"/>
      <c r="AA61" s="714"/>
      <c r="AB61" s="714"/>
      <c r="AC61" s="714"/>
      <c r="AD61" s="714"/>
      <c r="AE61" s="714"/>
      <c r="AF61" s="713"/>
      <c r="LO61" s="69"/>
      <c r="LP61" s="69"/>
      <c r="LQ61" s="69"/>
      <c r="LR61" s="69"/>
      <c r="LS61" s="69"/>
      <c r="LT61" s="69"/>
      <c r="LU61" s="69"/>
      <c r="LV61" s="69"/>
      <c r="LW61" s="69"/>
      <c r="LX61" s="69"/>
      <c r="LY61" s="69"/>
      <c r="LZ61" s="69"/>
      <c r="MA61" s="69"/>
      <c r="MB61" s="69"/>
      <c r="MC61" s="69"/>
      <c r="MD61" s="69"/>
      <c r="ME61" s="69"/>
      <c r="MF61" s="69"/>
      <c r="MG61" s="69"/>
      <c r="MH61" s="69"/>
      <c r="MI61" s="69"/>
      <c r="MJ61" s="69"/>
      <c r="MK61" s="69"/>
      <c r="ML61" s="69"/>
      <c r="MM61" s="69"/>
      <c r="MN61" s="69"/>
      <c r="MO61" s="69"/>
    </row>
    <row r="62" spans="1:353" s="49" customFormat="1" ht="15.75" x14ac:dyDescent="0.25">
      <c r="A62" s="1352"/>
      <c r="B62" s="670" t="s">
        <v>718</v>
      </c>
      <c r="C62" s="1360" t="s">
        <v>1353</v>
      </c>
      <c r="D62" s="1361"/>
      <c r="E62" s="709" t="b">
        <f t="shared" si="0"/>
        <v>0</v>
      </c>
      <c r="F62" s="709" t="b">
        <f t="shared" si="2"/>
        <v>0</v>
      </c>
      <c r="G62" s="714"/>
      <c r="H62" s="714"/>
      <c r="I62" s="714"/>
      <c r="J62" s="714"/>
      <c r="K62" s="714"/>
      <c r="L62" s="714"/>
      <c r="M62" s="714"/>
      <c r="N62" s="714"/>
      <c r="O62" s="714"/>
      <c r="P62" s="714"/>
      <c r="Q62" s="714"/>
      <c r="R62" s="714"/>
      <c r="S62" s="714"/>
      <c r="T62" s="714"/>
      <c r="U62" s="714"/>
      <c r="V62" s="714"/>
      <c r="W62" s="714"/>
      <c r="X62" s="714"/>
      <c r="Y62" s="1038">
        <v>4.2000000000000003E-2</v>
      </c>
      <c r="Z62" s="714"/>
      <c r="AA62" s="714"/>
      <c r="AB62" s="714"/>
      <c r="AC62" s="714"/>
      <c r="AD62" s="714"/>
      <c r="AE62" s="714"/>
      <c r="AF62" s="713"/>
    </row>
    <row r="63" spans="1:353" s="49" customFormat="1" ht="27" x14ac:dyDescent="0.25">
      <c r="A63" s="1352"/>
      <c r="B63" s="670" t="s">
        <v>1272</v>
      </c>
      <c r="C63" s="1360" t="s">
        <v>1354</v>
      </c>
      <c r="D63" s="1361"/>
      <c r="E63" s="709" t="b">
        <f t="shared" si="0"/>
        <v>0</v>
      </c>
      <c r="F63" s="709" t="b">
        <f t="shared" si="2"/>
        <v>0</v>
      </c>
      <c r="G63" s="714"/>
      <c r="H63" s="714"/>
      <c r="I63" s="714"/>
      <c r="J63" s="714"/>
      <c r="K63" s="714"/>
      <c r="L63" s="714"/>
      <c r="M63" s="714"/>
      <c r="N63" s="714"/>
      <c r="O63" s="714"/>
      <c r="P63" s="714"/>
      <c r="Q63" s="714"/>
      <c r="R63" s="714"/>
      <c r="S63" s="714"/>
      <c r="T63" s="714"/>
      <c r="U63" s="714"/>
      <c r="V63" s="714"/>
      <c r="W63" s="714"/>
      <c r="X63" s="714"/>
      <c r="Y63" s="1038" t="s">
        <v>195</v>
      </c>
      <c r="Z63" s="714"/>
      <c r="AA63" s="714"/>
      <c r="AB63" s="714"/>
      <c r="AC63" s="714"/>
      <c r="AD63" s="714"/>
      <c r="AE63" s="714"/>
      <c r="AF63" s="713"/>
    </row>
    <row r="64" spans="1:353" s="49" customFormat="1" ht="15.75" x14ac:dyDescent="0.25">
      <c r="A64" s="1352"/>
      <c r="B64" s="670" t="s">
        <v>1273</v>
      </c>
      <c r="C64" s="1360" t="s">
        <v>1355</v>
      </c>
      <c r="D64" s="1361"/>
      <c r="E64" s="709" t="b">
        <f t="shared" si="0"/>
        <v>0</v>
      </c>
      <c r="F64" s="709" t="b">
        <f t="shared" si="2"/>
        <v>0</v>
      </c>
      <c r="G64" s="714"/>
      <c r="H64" s="714"/>
      <c r="I64" s="714"/>
      <c r="J64" s="714"/>
      <c r="K64" s="714"/>
      <c r="L64" s="714"/>
      <c r="M64" s="714"/>
      <c r="N64" s="714"/>
      <c r="O64" s="714"/>
      <c r="P64" s="714"/>
      <c r="Q64" s="714"/>
      <c r="R64" s="714"/>
      <c r="S64" s="714"/>
      <c r="T64" s="714"/>
      <c r="U64" s="714"/>
      <c r="V64" s="714"/>
      <c r="W64" s="714"/>
      <c r="X64" s="714"/>
      <c r="Y64" s="1038" t="s">
        <v>195</v>
      </c>
      <c r="Z64" s="714"/>
      <c r="AA64" s="714"/>
      <c r="AB64" s="714"/>
      <c r="AC64" s="714"/>
      <c r="AD64" s="714"/>
      <c r="AE64" s="714"/>
      <c r="AF64" s="713"/>
    </row>
    <row r="65" spans="1:32" s="49" customFormat="1" ht="13.5" x14ac:dyDescent="0.25">
      <c r="A65" s="1352"/>
      <c r="B65" s="1351" t="s">
        <v>1274</v>
      </c>
      <c r="C65" s="1362" t="s">
        <v>1356</v>
      </c>
      <c r="D65" s="675" t="s">
        <v>1265</v>
      </c>
      <c r="E65" s="709" t="b">
        <f t="shared" si="0"/>
        <v>0</v>
      </c>
      <c r="F65" s="709" t="b">
        <f t="shared" si="2"/>
        <v>0</v>
      </c>
      <c r="G65" s="714"/>
      <c r="H65" s="714"/>
      <c r="I65" s="714"/>
      <c r="J65" s="714"/>
      <c r="K65" s="714"/>
      <c r="L65" s="714"/>
      <c r="M65" s="714"/>
      <c r="N65" s="714"/>
      <c r="O65" s="714"/>
      <c r="P65" s="714"/>
      <c r="Q65" s="714"/>
      <c r="R65" s="714"/>
      <c r="S65" s="714"/>
      <c r="T65" s="714"/>
      <c r="U65" s="714"/>
      <c r="V65" s="714"/>
      <c r="W65" s="714"/>
      <c r="X65" s="714"/>
      <c r="Y65" s="1038" t="s">
        <v>195</v>
      </c>
      <c r="Z65" s="714"/>
      <c r="AA65" s="714"/>
      <c r="AB65" s="714"/>
      <c r="AC65" s="714"/>
      <c r="AD65" s="714"/>
      <c r="AE65" s="714"/>
      <c r="AF65" s="713"/>
    </row>
    <row r="66" spans="1:32" s="49" customFormat="1" ht="13.5" x14ac:dyDescent="0.25">
      <c r="A66" s="1352"/>
      <c r="B66" s="1353"/>
      <c r="C66" s="1359"/>
      <c r="D66" s="675" t="s">
        <v>696</v>
      </c>
      <c r="E66" s="709" t="b">
        <f t="shared" si="0"/>
        <v>0</v>
      </c>
      <c r="F66" s="709" t="b">
        <f t="shared" si="2"/>
        <v>0</v>
      </c>
      <c r="G66" s="714"/>
      <c r="H66" s="714"/>
      <c r="I66" s="714"/>
      <c r="J66" s="714"/>
      <c r="K66" s="714"/>
      <c r="L66" s="714"/>
      <c r="M66" s="714"/>
      <c r="N66" s="714"/>
      <c r="O66" s="714"/>
      <c r="P66" s="714"/>
      <c r="Q66" s="714"/>
      <c r="R66" s="714"/>
      <c r="S66" s="714"/>
      <c r="T66" s="714"/>
      <c r="U66" s="714"/>
      <c r="V66" s="714"/>
      <c r="W66" s="714"/>
      <c r="X66" s="714"/>
      <c r="Y66" s="1038" t="s">
        <v>195</v>
      </c>
      <c r="Z66" s="714"/>
      <c r="AA66" s="714"/>
      <c r="AB66" s="714"/>
      <c r="AC66" s="714"/>
      <c r="AD66" s="714"/>
      <c r="AE66" s="714"/>
      <c r="AF66" s="713"/>
    </row>
    <row r="67" spans="1:32" s="49" customFormat="1" ht="13.5" x14ac:dyDescent="0.25">
      <c r="A67" s="1352"/>
      <c r="B67" s="1351" t="s">
        <v>1275</v>
      </c>
      <c r="C67" s="1362" t="s">
        <v>1357</v>
      </c>
      <c r="D67" s="675" t="s">
        <v>1265</v>
      </c>
      <c r="E67" s="709" t="b">
        <f t="shared" si="0"/>
        <v>0</v>
      </c>
      <c r="F67" s="709" t="b">
        <f t="shared" ref="F67:F95" si="8">IF(ISBLANK(IF($F$2=$G$2,G67,IF($F$2=$H$2,H67,IF($F$2=$I$2,I67,IF($F$2=$J$2,J67,IF($F$2=$K$2,K67,IF($F$2=$L$2,L67,IF($F$2=$M$2,M67,IF($F$2=$N$2,N67,IF($F$2=$O$2,O67,IF($F$2=$P$2,P67,IF($F$2=$Q$2,Q67,IF($F$2=$R$2,R67,IF($F$2=$S$2,S67,IF($F$2=$T$2,T67,IF($F$2=$U$2,U67,IF($F$2=$V$2,V67,IF($F$2=$W$2,W67,IF($F$2=$X$2,X67,IF($F$2=$Y$2,Y67,IF($F$2=$Z$2,Z67,IF($F$2=$AA$2,AA67,IF($F$2=$AB$2,AB67,IF($F$2=$AC$2,AC67,IF($F$2=$AD$2,AD67,IF($F$2=$AE$2,AE67)))))))))))))))))))))))))),"-",(IF($F$2=$G$2,G67,IF($F$2=$H$2,H67,IF($F$2=$I$2,I67,IF($F$2=$J$2,J67,IF($F$2=$K$2,K67,IF($F$2=$L$2,L67,IF($F$2=$M$2,M67,IF($F$2=$N$2,N67,IF($F$2=$O$2,O67,IF($F$2=$P$2,P67,IF($F$2=$Q$2,Q67,IF($F$2=$R$2,R67,IF($F$2=$S$2,S67,IF($F$2=$T$2,T67,IF($F$2=$U$2,U67,IF($F$2=$V$2,V67,IF($F$2=$W$2,W67,IF($F$2=$X$2,X67,IF($F$2=$Y$2,Y67,IF($F$2=$Z$2,Z67,IF($F$2=$AA$2,AA67,IF($F$2=$AB$2,AB67,IF($F$2=$AC$2,AC67,IF($F$2=$AD$2,AD67,IF($F$2=$AE$2,AE67)))))))))))))))))))))))))))</f>
        <v>0</v>
      </c>
      <c r="G67" s="714"/>
      <c r="H67" s="714"/>
      <c r="I67" s="714"/>
      <c r="J67" s="714"/>
      <c r="K67" s="714"/>
      <c r="L67" s="714"/>
      <c r="M67" s="714"/>
      <c r="N67" s="714"/>
      <c r="O67" s="714"/>
      <c r="P67" s="714"/>
      <c r="Q67" s="714"/>
      <c r="R67" s="714"/>
      <c r="S67" s="714"/>
      <c r="T67" s="714"/>
      <c r="U67" s="714"/>
      <c r="V67" s="714"/>
      <c r="W67" s="714"/>
      <c r="X67" s="714"/>
      <c r="Y67" s="1038" t="s">
        <v>195</v>
      </c>
      <c r="Z67" s="714"/>
      <c r="AA67" s="714"/>
      <c r="AB67" s="714"/>
      <c r="AC67" s="714"/>
      <c r="AD67" s="714"/>
      <c r="AE67" s="714"/>
      <c r="AF67" s="713"/>
    </row>
    <row r="68" spans="1:32" s="49" customFormat="1" ht="13.5" x14ac:dyDescent="0.25">
      <c r="A68" s="1357"/>
      <c r="B68" s="1357"/>
      <c r="C68" s="1363"/>
      <c r="D68" s="676" t="s">
        <v>696</v>
      </c>
      <c r="E68" s="709" t="b">
        <f t="shared" si="0"/>
        <v>0</v>
      </c>
      <c r="F68" s="709" t="b">
        <f t="shared" si="8"/>
        <v>0</v>
      </c>
      <c r="G68" s="714"/>
      <c r="H68" s="714"/>
      <c r="I68" s="714"/>
      <c r="J68" s="714"/>
      <c r="K68" s="714"/>
      <c r="L68" s="714"/>
      <c r="M68" s="714"/>
      <c r="N68" s="714"/>
      <c r="O68" s="714"/>
      <c r="P68" s="714"/>
      <c r="Q68" s="714"/>
      <c r="R68" s="714"/>
      <c r="S68" s="714"/>
      <c r="T68" s="714"/>
      <c r="U68" s="714"/>
      <c r="V68" s="714"/>
      <c r="W68" s="714"/>
      <c r="X68" s="714"/>
      <c r="Y68" s="1038" t="s">
        <v>195</v>
      </c>
      <c r="Z68" s="714"/>
      <c r="AA68" s="714"/>
      <c r="AB68" s="714"/>
      <c r="AC68" s="714"/>
      <c r="AD68" s="714"/>
      <c r="AE68" s="714"/>
      <c r="AF68" s="713"/>
    </row>
    <row r="69" spans="1:32" s="49" customFormat="1" ht="13.5" x14ac:dyDescent="0.25">
      <c r="A69" s="1356" t="s">
        <v>1276</v>
      </c>
      <c r="B69" s="1356" t="s">
        <v>1277</v>
      </c>
      <c r="C69" s="1334" t="s">
        <v>1358</v>
      </c>
      <c r="D69" s="662" t="s">
        <v>1267</v>
      </c>
      <c r="E69" s="709" t="b">
        <f t="shared" si="0"/>
        <v>0</v>
      </c>
      <c r="F69" s="709" t="b">
        <f t="shared" si="8"/>
        <v>0</v>
      </c>
      <c r="G69" s="714"/>
      <c r="H69" s="714"/>
      <c r="I69" s="714"/>
      <c r="J69" s="714"/>
      <c r="K69" s="714"/>
      <c r="L69" s="714"/>
      <c r="M69" s="714"/>
      <c r="N69" s="714"/>
      <c r="O69" s="714"/>
      <c r="P69" s="714"/>
      <c r="Q69" s="714"/>
      <c r="R69" s="714"/>
      <c r="S69" s="714"/>
      <c r="T69" s="714"/>
      <c r="U69" s="714"/>
      <c r="V69" s="714"/>
      <c r="W69" s="714"/>
      <c r="X69" s="714"/>
      <c r="Y69" s="1038" t="s">
        <v>195</v>
      </c>
      <c r="Z69" s="714"/>
      <c r="AA69" s="714"/>
      <c r="AB69" s="714"/>
      <c r="AC69" s="714"/>
      <c r="AD69" s="714"/>
      <c r="AE69" s="714"/>
      <c r="AF69" s="713"/>
    </row>
    <row r="70" spans="1:32" s="49" customFormat="1" ht="13.5" x14ac:dyDescent="0.25">
      <c r="A70" s="1352"/>
      <c r="B70" s="1352"/>
      <c r="C70" s="1335"/>
      <c r="D70" s="663" t="s">
        <v>1268</v>
      </c>
      <c r="E70" s="709" t="b">
        <f t="shared" ref="E70:E95" si="9">F70</f>
        <v>0</v>
      </c>
      <c r="F70" s="709" t="b">
        <f t="shared" si="8"/>
        <v>0</v>
      </c>
      <c r="G70" s="714"/>
      <c r="H70" s="714"/>
      <c r="I70" s="714"/>
      <c r="J70" s="714"/>
      <c r="K70" s="714"/>
      <c r="L70" s="714"/>
      <c r="M70" s="714"/>
      <c r="N70" s="714"/>
      <c r="O70" s="714"/>
      <c r="P70" s="714"/>
      <c r="Q70" s="714"/>
      <c r="R70" s="714"/>
      <c r="S70" s="714"/>
      <c r="T70" s="714"/>
      <c r="U70" s="714"/>
      <c r="V70" s="714"/>
      <c r="W70" s="714"/>
      <c r="X70" s="714"/>
      <c r="Y70" s="1038">
        <v>0.56399999999999995</v>
      </c>
      <c r="Z70" s="714"/>
      <c r="AA70" s="714"/>
      <c r="AB70" s="714"/>
      <c r="AC70" s="714"/>
      <c r="AD70" s="714"/>
      <c r="AE70" s="714"/>
      <c r="AF70" s="713"/>
    </row>
    <row r="71" spans="1:32" s="49" customFormat="1" ht="13.5" x14ac:dyDescent="0.25">
      <c r="A71" s="1352"/>
      <c r="B71" s="1352"/>
      <c r="C71" s="1360" t="s">
        <v>1359</v>
      </c>
      <c r="D71" s="667" t="s">
        <v>1267</v>
      </c>
      <c r="E71" s="709" t="b">
        <f t="shared" si="9"/>
        <v>0</v>
      </c>
      <c r="F71" s="709" t="b">
        <f t="shared" si="8"/>
        <v>0</v>
      </c>
      <c r="G71" s="714"/>
      <c r="H71" s="714"/>
      <c r="I71" s="714"/>
      <c r="J71" s="714"/>
      <c r="K71" s="714"/>
      <c r="L71" s="714"/>
      <c r="M71" s="714"/>
      <c r="N71" s="714"/>
      <c r="O71" s="714"/>
      <c r="P71" s="714"/>
      <c r="Q71" s="714"/>
      <c r="R71" s="714"/>
      <c r="S71" s="714"/>
      <c r="T71" s="714"/>
      <c r="U71" s="714"/>
      <c r="V71" s="714"/>
      <c r="W71" s="714"/>
      <c r="X71" s="714"/>
      <c r="Y71" s="1038" t="s">
        <v>195</v>
      </c>
      <c r="Z71" s="714"/>
      <c r="AA71" s="714"/>
      <c r="AB71" s="714"/>
      <c r="AC71" s="714"/>
      <c r="AD71" s="714"/>
      <c r="AE71" s="714"/>
      <c r="AF71" s="713"/>
    </row>
    <row r="72" spans="1:32" s="49" customFormat="1" ht="13.5" x14ac:dyDescent="0.25">
      <c r="A72" s="1352"/>
      <c r="B72" s="1353"/>
      <c r="C72" s="1335"/>
      <c r="D72" s="663" t="s">
        <v>1268</v>
      </c>
      <c r="E72" s="709" t="b">
        <f t="shared" si="9"/>
        <v>0</v>
      </c>
      <c r="F72" s="709" t="b">
        <f t="shared" si="8"/>
        <v>0</v>
      </c>
      <c r="G72" s="714"/>
      <c r="H72" s="714"/>
      <c r="I72" s="714"/>
      <c r="J72" s="714"/>
      <c r="K72" s="714"/>
      <c r="L72" s="714"/>
      <c r="M72" s="714"/>
      <c r="N72" s="714"/>
      <c r="O72" s="714"/>
      <c r="P72" s="714"/>
      <c r="Q72" s="714"/>
      <c r="R72" s="714"/>
      <c r="S72" s="714"/>
      <c r="T72" s="714"/>
      <c r="U72" s="714"/>
      <c r="V72" s="714"/>
      <c r="W72" s="714"/>
      <c r="X72" s="714"/>
      <c r="Y72" s="1038">
        <v>0.52100000000000002</v>
      </c>
      <c r="Z72" s="714"/>
      <c r="AA72" s="714"/>
      <c r="AB72" s="714"/>
      <c r="AC72" s="714"/>
      <c r="AD72" s="714"/>
      <c r="AE72" s="714"/>
      <c r="AF72" s="713"/>
    </row>
    <row r="73" spans="1:32" s="49" customFormat="1" ht="13.5" x14ac:dyDescent="0.25">
      <c r="A73" s="1352"/>
      <c r="B73" s="1351" t="s">
        <v>1278</v>
      </c>
      <c r="C73" s="1362" t="s">
        <v>1428</v>
      </c>
      <c r="D73" s="667" t="s">
        <v>697</v>
      </c>
      <c r="E73" s="709" t="b">
        <f t="shared" si="9"/>
        <v>0</v>
      </c>
      <c r="F73" s="709" t="b">
        <f t="shared" si="8"/>
        <v>0</v>
      </c>
      <c r="G73" s="714"/>
      <c r="H73" s="714"/>
      <c r="I73" s="714"/>
      <c r="J73" s="714"/>
      <c r="K73" s="714"/>
      <c r="L73" s="714"/>
      <c r="M73" s="714"/>
      <c r="N73" s="714"/>
      <c r="O73" s="714"/>
      <c r="P73" s="714"/>
      <c r="Q73" s="714"/>
      <c r="R73" s="714"/>
      <c r="S73" s="714"/>
      <c r="T73" s="714"/>
      <c r="U73" s="714"/>
      <c r="V73" s="714"/>
      <c r="W73" s="714"/>
      <c r="X73" s="714"/>
      <c r="Y73" s="1038" t="s">
        <v>195</v>
      </c>
      <c r="Z73" s="714"/>
      <c r="AA73" s="714"/>
      <c r="AB73" s="714"/>
      <c r="AC73" s="714"/>
      <c r="AD73" s="714"/>
      <c r="AE73" s="714"/>
      <c r="AF73" s="713"/>
    </row>
    <row r="74" spans="1:32" s="49" customFormat="1" ht="13.5" x14ac:dyDescent="0.25">
      <c r="A74" s="1352"/>
      <c r="B74" s="1353"/>
      <c r="C74" s="1359"/>
      <c r="D74" s="668" t="s">
        <v>696</v>
      </c>
      <c r="E74" s="709" t="b">
        <f t="shared" si="9"/>
        <v>0</v>
      </c>
      <c r="F74" s="709" t="b">
        <f t="shared" si="8"/>
        <v>0</v>
      </c>
      <c r="G74" s="714"/>
      <c r="H74" s="714"/>
      <c r="I74" s="714"/>
      <c r="J74" s="714"/>
      <c r="K74" s="714"/>
      <c r="L74" s="714"/>
      <c r="M74" s="714"/>
      <c r="N74" s="714"/>
      <c r="O74" s="714"/>
      <c r="P74" s="714"/>
      <c r="Q74" s="714"/>
      <c r="R74" s="714"/>
      <c r="S74" s="714"/>
      <c r="T74" s="714"/>
      <c r="U74" s="714"/>
      <c r="V74" s="714"/>
      <c r="W74" s="714"/>
      <c r="X74" s="714"/>
      <c r="Y74" s="1038" t="s">
        <v>195</v>
      </c>
      <c r="Z74" s="714"/>
      <c r="AA74" s="714"/>
      <c r="AB74" s="714"/>
      <c r="AC74" s="714"/>
      <c r="AD74" s="714"/>
      <c r="AE74" s="714"/>
      <c r="AF74" s="713"/>
    </row>
    <row r="75" spans="1:32" s="49" customFormat="1" ht="15.75" x14ac:dyDescent="0.25">
      <c r="A75" s="1357"/>
      <c r="B75" s="672" t="s">
        <v>778</v>
      </c>
      <c r="C75" s="1364" t="s">
        <v>1279</v>
      </c>
      <c r="D75" s="1365"/>
      <c r="E75" s="709" t="b">
        <f t="shared" si="9"/>
        <v>0</v>
      </c>
      <c r="F75" s="709" t="b">
        <f t="shared" si="8"/>
        <v>0</v>
      </c>
      <c r="G75" s="714"/>
      <c r="H75" s="714"/>
      <c r="I75" s="714"/>
      <c r="J75" s="714"/>
      <c r="K75" s="714"/>
      <c r="L75" s="714"/>
      <c r="M75" s="714"/>
      <c r="N75" s="714"/>
      <c r="O75" s="714"/>
      <c r="P75" s="714"/>
      <c r="Q75" s="714"/>
      <c r="R75" s="714"/>
      <c r="S75" s="714"/>
      <c r="T75" s="714"/>
      <c r="U75" s="714"/>
      <c r="V75" s="714"/>
      <c r="W75" s="714"/>
      <c r="X75" s="714"/>
      <c r="Y75" s="1038" t="s">
        <v>195</v>
      </c>
      <c r="Z75" s="714"/>
      <c r="AA75" s="714"/>
      <c r="AB75" s="714"/>
      <c r="AC75" s="714"/>
      <c r="AD75" s="714"/>
      <c r="AE75" s="714"/>
      <c r="AF75" s="713"/>
    </row>
    <row r="76" spans="1:32" s="49" customFormat="1" ht="13.5" x14ac:dyDescent="0.25">
      <c r="A76" s="1371" t="s">
        <v>1282</v>
      </c>
      <c r="B76" s="1356" t="s">
        <v>1283</v>
      </c>
      <c r="C76" s="1374" t="s">
        <v>1361</v>
      </c>
      <c r="D76" s="687" t="s">
        <v>697</v>
      </c>
      <c r="E76" s="709" t="b">
        <f t="shared" si="9"/>
        <v>0</v>
      </c>
      <c r="F76" s="709" t="b">
        <f t="shared" si="8"/>
        <v>0</v>
      </c>
      <c r="G76" s="714"/>
      <c r="H76" s="714"/>
      <c r="I76" s="714"/>
      <c r="J76" s="714"/>
      <c r="K76" s="714"/>
      <c r="L76" s="714"/>
      <c r="M76" s="714"/>
      <c r="N76" s="714"/>
      <c r="O76" s="714"/>
      <c r="P76" s="714"/>
      <c r="Q76" s="714"/>
      <c r="R76" s="714"/>
      <c r="S76" s="714"/>
      <c r="T76" s="714"/>
      <c r="U76" s="714"/>
      <c r="V76" s="714"/>
      <c r="W76" s="714"/>
      <c r="X76" s="714"/>
      <c r="Y76" s="1038" t="s">
        <v>195</v>
      </c>
      <c r="Z76" s="714"/>
      <c r="AA76" s="714"/>
      <c r="AB76" s="714"/>
      <c r="AC76" s="714"/>
      <c r="AD76" s="714"/>
      <c r="AE76" s="714"/>
      <c r="AF76" s="713"/>
    </row>
    <row r="77" spans="1:32" s="49" customFormat="1" ht="13.5" x14ac:dyDescent="0.25">
      <c r="A77" s="1372"/>
      <c r="B77" s="1353"/>
      <c r="C77" s="1359"/>
      <c r="D77" s="666" t="s">
        <v>696</v>
      </c>
      <c r="E77" s="709" t="b">
        <f t="shared" si="9"/>
        <v>0</v>
      </c>
      <c r="F77" s="709" t="b">
        <f t="shared" si="8"/>
        <v>0</v>
      </c>
      <c r="G77" s="714"/>
      <c r="H77" s="714"/>
      <c r="I77" s="714"/>
      <c r="J77" s="714"/>
      <c r="K77" s="714"/>
      <c r="L77" s="714"/>
      <c r="M77" s="714"/>
      <c r="N77" s="714"/>
      <c r="O77" s="714"/>
      <c r="P77" s="714"/>
      <c r="Q77" s="714"/>
      <c r="R77" s="714"/>
      <c r="S77" s="714"/>
      <c r="T77" s="714"/>
      <c r="U77" s="714"/>
      <c r="V77" s="714"/>
      <c r="W77" s="714"/>
      <c r="X77" s="714"/>
      <c r="Y77" s="1038" t="s">
        <v>195</v>
      </c>
      <c r="Z77" s="714"/>
      <c r="AA77" s="714"/>
      <c r="AB77" s="714"/>
      <c r="AC77" s="714"/>
      <c r="AD77" s="714"/>
      <c r="AE77" s="714"/>
      <c r="AF77" s="713"/>
    </row>
    <row r="78" spans="1:32" s="49" customFormat="1" ht="27" x14ac:dyDescent="0.25">
      <c r="A78" s="1372"/>
      <c r="B78" s="670" t="s">
        <v>1284</v>
      </c>
      <c r="C78" s="1338" t="s">
        <v>1362</v>
      </c>
      <c r="D78" s="1339"/>
      <c r="E78" s="709" t="b">
        <f t="shared" si="9"/>
        <v>0</v>
      </c>
      <c r="F78" s="709" t="b">
        <f t="shared" si="8"/>
        <v>0</v>
      </c>
      <c r="G78" s="714"/>
      <c r="H78" s="714"/>
      <c r="I78" s="714"/>
      <c r="J78" s="714"/>
      <c r="K78" s="714"/>
      <c r="L78" s="714"/>
      <c r="M78" s="714"/>
      <c r="N78" s="714"/>
      <c r="O78" s="714"/>
      <c r="P78" s="714"/>
      <c r="Q78" s="714"/>
      <c r="R78" s="714"/>
      <c r="S78" s="714"/>
      <c r="T78" s="714"/>
      <c r="U78" s="714"/>
      <c r="V78" s="714"/>
      <c r="W78" s="714"/>
      <c r="X78" s="714"/>
      <c r="Y78" s="1038" t="s">
        <v>195</v>
      </c>
      <c r="Z78" s="714"/>
      <c r="AA78" s="714"/>
      <c r="AB78" s="714"/>
      <c r="AC78" s="714"/>
      <c r="AD78" s="714"/>
      <c r="AE78" s="714"/>
      <c r="AF78" s="713"/>
    </row>
    <row r="79" spans="1:32" s="49" customFormat="1" ht="15.75" x14ac:dyDescent="0.25">
      <c r="A79" s="1372"/>
      <c r="B79" s="677" t="s">
        <v>781</v>
      </c>
      <c r="C79" s="1338" t="s">
        <v>1363</v>
      </c>
      <c r="D79" s="1339"/>
      <c r="E79" s="709" t="b">
        <f t="shared" si="9"/>
        <v>0</v>
      </c>
      <c r="F79" s="709" t="b">
        <f t="shared" si="8"/>
        <v>0</v>
      </c>
      <c r="G79" s="714"/>
      <c r="H79" s="714"/>
      <c r="I79" s="714"/>
      <c r="J79" s="714"/>
      <c r="K79" s="714"/>
      <c r="L79" s="714"/>
      <c r="M79" s="714"/>
      <c r="N79" s="714"/>
      <c r="O79" s="714"/>
      <c r="P79" s="714"/>
      <c r="Q79" s="714"/>
      <c r="R79" s="714"/>
      <c r="S79" s="714"/>
      <c r="T79" s="714"/>
      <c r="U79" s="714"/>
      <c r="V79" s="714"/>
      <c r="W79" s="714"/>
      <c r="X79" s="714"/>
      <c r="Y79" s="1038" t="s">
        <v>195</v>
      </c>
      <c r="Z79" s="714"/>
      <c r="AA79" s="714"/>
      <c r="AB79" s="714"/>
      <c r="AC79" s="714"/>
      <c r="AD79" s="714"/>
      <c r="AE79" s="714"/>
      <c r="AF79" s="713"/>
    </row>
    <row r="80" spans="1:32" s="49" customFormat="1" ht="27" x14ac:dyDescent="0.25">
      <c r="A80" s="1372"/>
      <c r="B80" s="677" t="s">
        <v>1285</v>
      </c>
      <c r="C80" s="1338" t="s">
        <v>1364</v>
      </c>
      <c r="D80" s="1339"/>
      <c r="E80" s="709" t="b">
        <f t="shared" si="9"/>
        <v>0</v>
      </c>
      <c r="F80" s="709" t="b">
        <f t="shared" si="8"/>
        <v>0</v>
      </c>
      <c r="G80" s="714"/>
      <c r="H80" s="714"/>
      <c r="I80" s="714"/>
      <c r="J80" s="714"/>
      <c r="K80" s="714"/>
      <c r="L80" s="714"/>
      <c r="M80" s="714"/>
      <c r="N80" s="714"/>
      <c r="O80" s="714"/>
      <c r="P80" s="714"/>
      <c r="Q80" s="714"/>
      <c r="R80" s="714"/>
      <c r="S80" s="714"/>
      <c r="T80" s="714"/>
      <c r="U80" s="714"/>
      <c r="V80" s="714"/>
      <c r="W80" s="714"/>
      <c r="X80" s="714"/>
      <c r="Y80" s="1038" t="s">
        <v>195</v>
      </c>
      <c r="Z80" s="714"/>
      <c r="AA80" s="714"/>
      <c r="AB80" s="714"/>
      <c r="AC80" s="714"/>
      <c r="AD80" s="714"/>
      <c r="AE80" s="714"/>
      <c r="AF80" s="713"/>
    </row>
    <row r="81" spans="1:32" s="49" customFormat="1" ht="13.5" x14ac:dyDescent="0.25">
      <c r="A81" s="1372"/>
      <c r="B81" s="1351" t="s">
        <v>1286</v>
      </c>
      <c r="C81" s="1375" t="s">
        <v>1365</v>
      </c>
      <c r="D81" s="664" t="s">
        <v>697</v>
      </c>
      <c r="E81" s="709" t="b">
        <f t="shared" si="9"/>
        <v>0</v>
      </c>
      <c r="F81" s="709" t="b">
        <f t="shared" si="8"/>
        <v>0</v>
      </c>
      <c r="G81" s="714"/>
      <c r="H81" s="714"/>
      <c r="I81" s="714"/>
      <c r="J81" s="714"/>
      <c r="K81" s="714"/>
      <c r="L81" s="714"/>
      <c r="M81" s="714"/>
      <c r="N81" s="714"/>
      <c r="O81" s="714"/>
      <c r="P81" s="714"/>
      <c r="Q81" s="714"/>
      <c r="R81" s="714"/>
      <c r="S81" s="714"/>
      <c r="T81" s="714"/>
      <c r="U81" s="714"/>
      <c r="V81" s="714"/>
      <c r="W81" s="714"/>
      <c r="X81" s="714"/>
      <c r="Y81" s="1038" t="s">
        <v>195</v>
      </c>
      <c r="Z81" s="714"/>
      <c r="AA81" s="714"/>
      <c r="AB81" s="714"/>
      <c r="AC81" s="714"/>
      <c r="AD81" s="714"/>
      <c r="AE81" s="714"/>
      <c r="AF81" s="713"/>
    </row>
    <row r="82" spans="1:32" s="49" customFormat="1" ht="13.5" x14ac:dyDescent="0.25">
      <c r="A82" s="1372"/>
      <c r="B82" s="1353"/>
      <c r="C82" s="1359"/>
      <c r="D82" s="665" t="s">
        <v>696</v>
      </c>
      <c r="E82" s="709" t="b">
        <f t="shared" si="9"/>
        <v>0</v>
      </c>
      <c r="F82" s="709" t="b">
        <f t="shared" si="8"/>
        <v>0</v>
      </c>
      <c r="G82" s="714"/>
      <c r="H82" s="714"/>
      <c r="I82" s="714"/>
      <c r="J82" s="714"/>
      <c r="K82" s="714"/>
      <c r="L82" s="714"/>
      <c r="M82" s="714"/>
      <c r="N82" s="714"/>
      <c r="O82" s="714"/>
      <c r="P82" s="714"/>
      <c r="Q82" s="714"/>
      <c r="R82" s="714"/>
      <c r="S82" s="714"/>
      <c r="T82" s="714"/>
      <c r="U82" s="714"/>
      <c r="V82" s="714"/>
      <c r="W82" s="714"/>
      <c r="X82" s="714"/>
      <c r="Y82" s="1038" t="s">
        <v>195</v>
      </c>
      <c r="Z82" s="714"/>
      <c r="AA82" s="714"/>
      <c r="AB82" s="714"/>
      <c r="AC82" s="714"/>
      <c r="AD82" s="714"/>
      <c r="AE82" s="714"/>
      <c r="AF82" s="713"/>
    </row>
    <row r="83" spans="1:32" s="49" customFormat="1" ht="13.5" x14ac:dyDescent="0.25">
      <c r="A83" s="1372"/>
      <c r="B83" s="1351" t="s">
        <v>782</v>
      </c>
      <c r="C83" s="1375" t="s">
        <v>1366</v>
      </c>
      <c r="D83" s="664" t="s">
        <v>1264</v>
      </c>
      <c r="E83" s="709" t="b">
        <f t="shared" si="9"/>
        <v>0</v>
      </c>
      <c r="F83" s="709" t="b">
        <f t="shared" si="8"/>
        <v>0</v>
      </c>
      <c r="G83" s="714"/>
      <c r="H83" s="714"/>
      <c r="I83" s="714"/>
      <c r="J83" s="714"/>
      <c r="K83" s="714"/>
      <c r="L83" s="714"/>
      <c r="M83" s="714"/>
      <c r="N83" s="714"/>
      <c r="O83" s="714"/>
      <c r="P83" s="714"/>
      <c r="Q83" s="714"/>
      <c r="R83" s="714"/>
      <c r="S83" s="714"/>
      <c r="T83" s="714"/>
      <c r="U83" s="714"/>
      <c r="V83" s="714"/>
      <c r="W83" s="714"/>
      <c r="X83" s="714"/>
      <c r="Y83" s="1038" t="s">
        <v>195</v>
      </c>
      <c r="Z83" s="714"/>
      <c r="AA83" s="714"/>
      <c r="AB83" s="714"/>
      <c r="AC83" s="714"/>
      <c r="AD83" s="714"/>
      <c r="AE83" s="714"/>
      <c r="AF83" s="713"/>
    </row>
    <row r="84" spans="1:32" s="49" customFormat="1" ht="13.5" x14ac:dyDescent="0.25">
      <c r="A84" s="1372"/>
      <c r="B84" s="1352"/>
      <c r="C84" s="1366"/>
      <c r="D84" s="665" t="s">
        <v>697</v>
      </c>
      <c r="E84" s="709" t="b">
        <f t="shared" si="9"/>
        <v>0</v>
      </c>
      <c r="F84" s="709" t="b">
        <f t="shared" si="8"/>
        <v>0</v>
      </c>
      <c r="G84" s="714"/>
      <c r="H84" s="714"/>
      <c r="I84" s="714"/>
      <c r="J84" s="714"/>
      <c r="K84" s="714"/>
      <c r="L84" s="714"/>
      <c r="M84" s="714"/>
      <c r="N84" s="714"/>
      <c r="O84" s="714"/>
      <c r="P84" s="714"/>
      <c r="Q84" s="714"/>
      <c r="R84" s="714"/>
      <c r="S84" s="714"/>
      <c r="T84" s="714"/>
      <c r="U84" s="714"/>
      <c r="V84" s="714"/>
      <c r="W84" s="714"/>
      <c r="X84" s="714"/>
      <c r="Y84" s="1038" t="s">
        <v>195</v>
      </c>
      <c r="Z84" s="714"/>
      <c r="AA84" s="714"/>
      <c r="AB84" s="714"/>
      <c r="AC84" s="714"/>
      <c r="AD84" s="714"/>
      <c r="AE84" s="714"/>
      <c r="AF84" s="713"/>
    </row>
    <row r="85" spans="1:32" s="49" customFormat="1" ht="13.5" x14ac:dyDescent="0.25">
      <c r="A85" s="1372"/>
      <c r="B85" s="1353"/>
      <c r="C85" s="1359"/>
      <c r="D85" s="665" t="s">
        <v>696</v>
      </c>
      <c r="E85" s="709" t="b">
        <f t="shared" si="9"/>
        <v>0</v>
      </c>
      <c r="F85" s="709" t="b">
        <f t="shared" si="8"/>
        <v>0</v>
      </c>
      <c r="G85" s="714"/>
      <c r="H85" s="714"/>
      <c r="I85" s="714"/>
      <c r="J85" s="714"/>
      <c r="K85" s="714"/>
      <c r="L85" s="714"/>
      <c r="M85" s="714"/>
      <c r="N85" s="714"/>
      <c r="O85" s="714"/>
      <c r="P85" s="714"/>
      <c r="Q85" s="714"/>
      <c r="R85" s="714"/>
      <c r="S85" s="714"/>
      <c r="T85" s="714"/>
      <c r="U85" s="714"/>
      <c r="V85" s="714"/>
      <c r="W85" s="714"/>
      <c r="X85" s="714"/>
      <c r="Y85" s="1038" t="s">
        <v>195</v>
      </c>
      <c r="Z85" s="714"/>
      <c r="AA85" s="714"/>
      <c r="AB85" s="714"/>
      <c r="AC85" s="714"/>
      <c r="AD85" s="714"/>
      <c r="AE85" s="714"/>
      <c r="AF85" s="713"/>
    </row>
    <row r="86" spans="1:32" s="49" customFormat="1" ht="27" x14ac:dyDescent="0.25">
      <c r="A86" s="1372"/>
      <c r="B86" s="677" t="s">
        <v>1287</v>
      </c>
      <c r="C86" s="1338" t="s">
        <v>1367</v>
      </c>
      <c r="D86" s="1339"/>
      <c r="E86" s="709" t="b">
        <f t="shared" si="9"/>
        <v>0</v>
      </c>
      <c r="F86" s="709" t="b">
        <f t="shared" si="8"/>
        <v>0</v>
      </c>
      <c r="G86" s="714"/>
      <c r="H86" s="714"/>
      <c r="I86" s="714"/>
      <c r="J86" s="714"/>
      <c r="K86" s="714"/>
      <c r="L86" s="714"/>
      <c r="M86" s="714"/>
      <c r="N86" s="714"/>
      <c r="O86" s="714"/>
      <c r="P86" s="714"/>
      <c r="Q86" s="714"/>
      <c r="R86" s="714"/>
      <c r="S86" s="714"/>
      <c r="T86" s="714"/>
      <c r="U86" s="714"/>
      <c r="V86" s="714"/>
      <c r="W86" s="714"/>
      <c r="X86" s="714"/>
      <c r="Y86" s="1038" t="s">
        <v>195</v>
      </c>
      <c r="Z86" s="714"/>
      <c r="AA86" s="714"/>
      <c r="AB86" s="714"/>
      <c r="AC86" s="714"/>
      <c r="AD86" s="714"/>
      <c r="AE86" s="714"/>
      <c r="AF86" s="713"/>
    </row>
    <row r="87" spans="1:32" s="49" customFormat="1" ht="13.5" x14ac:dyDescent="0.25">
      <c r="A87" s="1372"/>
      <c r="B87" s="1351" t="s">
        <v>1288</v>
      </c>
      <c r="C87" s="1375" t="s">
        <v>1368</v>
      </c>
      <c r="D87" s="664" t="s">
        <v>697</v>
      </c>
      <c r="E87" s="709" t="b">
        <f t="shared" si="9"/>
        <v>0</v>
      </c>
      <c r="F87" s="709" t="b">
        <f t="shared" si="8"/>
        <v>0</v>
      </c>
      <c r="G87" s="714"/>
      <c r="H87" s="714"/>
      <c r="I87" s="714"/>
      <c r="J87" s="714"/>
      <c r="K87" s="714"/>
      <c r="L87" s="714"/>
      <c r="M87" s="714"/>
      <c r="N87" s="714"/>
      <c r="O87" s="714"/>
      <c r="P87" s="714"/>
      <c r="Q87" s="714"/>
      <c r="R87" s="714"/>
      <c r="S87" s="714"/>
      <c r="T87" s="714"/>
      <c r="U87" s="714"/>
      <c r="V87" s="714"/>
      <c r="W87" s="714"/>
      <c r="X87" s="714"/>
      <c r="Y87" s="1038" t="s">
        <v>195</v>
      </c>
      <c r="Z87" s="714"/>
      <c r="AA87" s="714"/>
      <c r="AB87" s="714"/>
      <c r="AC87" s="714"/>
      <c r="AD87" s="714"/>
      <c r="AE87" s="714"/>
      <c r="AF87" s="713"/>
    </row>
    <row r="88" spans="1:32" s="49" customFormat="1" ht="13.5" x14ac:dyDescent="0.25">
      <c r="A88" s="1373"/>
      <c r="B88" s="1357"/>
      <c r="C88" s="1363"/>
      <c r="D88" s="688" t="s">
        <v>696</v>
      </c>
      <c r="E88" s="709" t="b">
        <f t="shared" si="9"/>
        <v>0</v>
      </c>
      <c r="F88" s="709" t="b">
        <f t="shared" si="8"/>
        <v>0</v>
      </c>
      <c r="G88" s="714"/>
      <c r="H88" s="714"/>
      <c r="I88" s="714"/>
      <c r="J88" s="714"/>
      <c r="K88" s="714"/>
      <c r="L88" s="714"/>
      <c r="M88" s="714"/>
      <c r="N88" s="714"/>
      <c r="O88" s="714"/>
      <c r="P88" s="714"/>
      <c r="Q88" s="714"/>
      <c r="R88" s="714"/>
      <c r="S88" s="714"/>
      <c r="T88" s="714"/>
      <c r="U88" s="714"/>
      <c r="V88" s="714"/>
      <c r="W88" s="714"/>
      <c r="X88" s="714"/>
      <c r="Y88" s="1038" t="s">
        <v>195</v>
      </c>
      <c r="Z88" s="714"/>
      <c r="AA88" s="714"/>
      <c r="AB88" s="714"/>
      <c r="AC88" s="714"/>
      <c r="AD88" s="714"/>
      <c r="AE88" s="714"/>
      <c r="AF88" s="713"/>
    </row>
    <row r="89" spans="1:32" s="49" customFormat="1" ht="15.75" x14ac:dyDescent="0.25">
      <c r="A89" s="1371" t="s">
        <v>750</v>
      </c>
      <c r="B89" s="671" t="s">
        <v>783</v>
      </c>
      <c r="C89" s="1380" t="s">
        <v>1369</v>
      </c>
      <c r="D89" s="1381"/>
      <c r="E89" s="709" t="b">
        <f t="shared" si="9"/>
        <v>0</v>
      </c>
      <c r="F89" s="709" t="b">
        <f t="shared" si="8"/>
        <v>0</v>
      </c>
      <c r="G89" s="714"/>
      <c r="H89" s="714"/>
      <c r="I89" s="714"/>
      <c r="J89" s="714"/>
      <c r="K89" s="714"/>
      <c r="L89" s="714"/>
      <c r="M89" s="714"/>
      <c r="N89" s="714"/>
      <c r="O89" s="714"/>
      <c r="P89" s="714"/>
      <c r="Q89" s="714"/>
      <c r="R89" s="714"/>
      <c r="S89" s="714"/>
      <c r="T89" s="714"/>
      <c r="U89" s="714"/>
      <c r="V89" s="714"/>
      <c r="W89" s="714"/>
      <c r="X89" s="714"/>
      <c r="Y89" s="1038" t="s">
        <v>195</v>
      </c>
      <c r="Z89" s="714"/>
      <c r="AA89" s="714"/>
      <c r="AB89" s="714"/>
      <c r="AC89" s="714"/>
      <c r="AD89" s="714"/>
      <c r="AE89" s="714"/>
      <c r="AF89" s="713"/>
    </row>
    <row r="90" spans="1:32" s="49" customFormat="1" ht="13.5" x14ac:dyDescent="0.25">
      <c r="A90" s="1372"/>
      <c r="B90" s="1351" t="s">
        <v>776</v>
      </c>
      <c r="C90" s="1375" t="s">
        <v>1418</v>
      </c>
      <c r="D90" s="664" t="s">
        <v>697</v>
      </c>
      <c r="E90" s="709" t="b">
        <f t="shared" si="9"/>
        <v>0</v>
      </c>
      <c r="F90" s="709" t="b">
        <f t="shared" si="8"/>
        <v>0</v>
      </c>
      <c r="G90" s="714"/>
      <c r="H90" s="714"/>
      <c r="I90" s="714"/>
      <c r="J90" s="714"/>
      <c r="K90" s="714"/>
      <c r="L90" s="714"/>
      <c r="M90" s="714"/>
      <c r="N90" s="714"/>
      <c r="O90" s="714"/>
      <c r="P90" s="714"/>
      <c r="Q90" s="714"/>
      <c r="R90" s="714"/>
      <c r="S90" s="714"/>
      <c r="T90" s="714"/>
      <c r="U90" s="714"/>
      <c r="V90" s="714"/>
      <c r="W90" s="714"/>
      <c r="X90" s="714"/>
      <c r="Y90" s="1038" t="s">
        <v>195</v>
      </c>
      <c r="Z90" s="714"/>
      <c r="AA90" s="714"/>
      <c r="AB90" s="714"/>
      <c r="AC90" s="714"/>
      <c r="AD90" s="714"/>
      <c r="AE90" s="714"/>
      <c r="AF90" s="713"/>
    </row>
    <row r="91" spans="1:32" s="49" customFormat="1" ht="13.5" x14ac:dyDescent="0.25">
      <c r="A91" s="1372"/>
      <c r="B91" s="1352"/>
      <c r="C91" s="1366"/>
      <c r="D91" s="665" t="s">
        <v>696</v>
      </c>
      <c r="E91" s="709" t="b">
        <f t="shared" si="9"/>
        <v>0</v>
      </c>
      <c r="F91" s="709" t="b">
        <f t="shared" si="8"/>
        <v>0</v>
      </c>
      <c r="G91" s="714"/>
      <c r="H91" s="714"/>
      <c r="I91" s="714"/>
      <c r="J91" s="714"/>
      <c r="K91" s="714"/>
      <c r="L91" s="714"/>
      <c r="M91" s="714"/>
      <c r="N91" s="714"/>
      <c r="O91" s="714"/>
      <c r="P91" s="714"/>
      <c r="Q91" s="714"/>
      <c r="R91" s="714"/>
      <c r="S91" s="714"/>
      <c r="T91" s="714"/>
      <c r="U91" s="714"/>
      <c r="V91" s="714"/>
      <c r="W91" s="714"/>
      <c r="X91" s="714"/>
      <c r="Y91" s="1038" t="s">
        <v>195</v>
      </c>
      <c r="Z91" s="714"/>
      <c r="AA91" s="714"/>
      <c r="AB91" s="714"/>
      <c r="AC91" s="714"/>
      <c r="AD91" s="714"/>
      <c r="AE91" s="714"/>
      <c r="AF91" s="713"/>
    </row>
    <row r="92" spans="1:32" s="49" customFormat="1" ht="27" x14ac:dyDescent="0.25">
      <c r="A92" s="673" t="s">
        <v>751</v>
      </c>
      <c r="B92" s="674" t="s">
        <v>779</v>
      </c>
      <c r="C92" s="1376" t="s">
        <v>1370</v>
      </c>
      <c r="D92" s="1377"/>
      <c r="E92" s="709" t="b">
        <f t="shared" si="9"/>
        <v>0</v>
      </c>
      <c r="F92" s="709" t="b">
        <f t="shared" si="8"/>
        <v>0</v>
      </c>
      <c r="G92" s="714"/>
      <c r="H92" s="714"/>
      <c r="I92" s="714"/>
      <c r="J92" s="714"/>
      <c r="K92" s="714"/>
      <c r="L92" s="714"/>
      <c r="M92" s="714"/>
      <c r="N92" s="714"/>
      <c r="O92" s="714"/>
      <c r="P92" s="714"/>
      <c r="Q92" s="714"/>
      <c r="R92" s="714"/>
      <c r="S92" s="714"/>
      <c r="T92" s="714"/>
      <c r="U92" s="714"/>
      <c r="V92" s="714"/>
      <c r="W92" s="714"/>
      <c r="X92" s="714"/>
      <c r="Y92" s="1038" t="s">
        <v>195</v>
      </c>
      <c r="Z92" s="714"/>
      <c r="AA92" s="714"/>
      <c r="AB92" s="714"/>
      <c r="AC92" s="714"/>
      <c r="AD92" s="714"/>
      <c r="AE92" s="714"/>
      <c r="AF92" s="713"/>
    </row>
    <row r="93" spans="1:32" s="49" customFormat="1" ht="13.5" x14ac:dyDescent="0.25">
      <c r="A93" s="1371" t="s">
        <v>700</v>
      </c>
      <c r="B93" s="1356" t="s">
        <v>1290</v>
      </c>
      <c r="C93" s="1374" t="s">
        <v>1371</v>
      </c>
      <c r="D93" s="695" t="s">
        <v>697</v>
      </c>
      <c r="E93" s="709" t="b">
        <f t="shared" si="9"/>
        <v>0</v>
      </c>
      <c r="F93" s="709" t="b">
        <f t="shared" si="8"/>
        <v>0</v>
      </c>
      <c r="G93" s="714"/>
      <c r="H93" s="714"/>
      <c r="I93" s="714"/>
      <c r="J93" s="714"/>
      <c r="K93" s="714"/>
      <c r="L93" s="714"/>
      <c r="M93" s="714"/>
      <c r="N93" s="714"/>
      <c r="O93" s="714"/>
      <c r="P93" s="714"/>
      <c r="Q93" s="714"/>
      <c r="R93" s="714"/>
      <c r="S93" s="714"/>
      <c r="T93" s="714"/>
      <c r="U93" s="714"/>
      <c r="V93" s="714"/>
      <c r="W93" s="714"/>
      <c r="X93" s="714"/>
      <c r="Y93" s="1038" t="s">
        <v>195</v>
      </c>
      <c r="Z93" s="714"/>
      <c r="AA93" s="714"/>
      <c r="AB93" s="714"/>
      <c r="AC93" s="714"/>
      <c r="AD93" s="714"/>
      <c r="AE93" s="714"/>
      <c r="AF93" s="713"/>
    </row>
    <row r="94" spans="1:32" s="49" customFormat="1" ht="13.5" x14ac:dyDescent="0.25">
      <c r="A94" s="1372"/>
      <c r="B94" s="1353"/>
      <c r="C94" s="1359"/>
      <c r="D94" s="696" t="s">
        <v>696</v>
      </c>
      <c r="E94" s="709" t="b">
        <f t="shared" si="9"/>
        <v>0</v>
      </c>
      <c r="F94" s="709" t="b">
        <f t="shared" si="8"/>
        <v>0</v>
      </c>
      <c r="G94" s="714"/>
      <c r="H94" s="714"/>
      <c r="I94" s="714"/>
      <c r="J94" s="714"/>
      <c r="K94" s="714"/>
      <c r="L94" s="714"/>
      <c r="M94" s="714"/>
      <c r="N94" s="714"/>
      <c r="O94" s="714"/>
      <c r="P94" s="714"/>
      <c r="Q94" s="714"/>
      <c r="R94" s="714"/>
      <c r="S94" s="714"/>
      <c r="T94" s="714"/>
      <c r="U94" s="714"/>
      <c r="V94" s="714"/>
      <c r="W94" s="714"/>
      <c r="X94" s="714"/>
      <c r="Y94" s="1038" t="s">
        <v>195</v>
      </c>
      <c r="Z94" s="714"/>
      <c r="AA94" s="714"/>
      <c r="AB94" s="714"/>
      <c r="AC94" s="714"/>
      <c r="AD94" s="714"/>
      <c r="AE94" s="714"/>
      <c r="AF94" s="713"/>
    </row>
    <row r="95" spans="1:32" s="49" customFormat="1" ht="41.25" thickBot="1" x14ac:dyDescent="0.3">
      <c r="A95" s="1373"/>
      <c r="B95" s="672" t="s">
        <v>1291</v>
      </c>
      <c r="C95" s="1379" t="s">
        <v>1372</v>
      </c>
      <c r="D95" s="1365"/>
      <c r="E95" s="710" t="b">
        <f t="shared" si="9"/>
        <v>0</v>
      </c>
      <c r="F95" s="710" t="b">
        <f t="shared" si="8"/>
        <v>0</v>
      </c>
      <c r="G95" s="714"/>
      <c r="H95" s="714"/>
      <c r="I95" s="714"/>
      <c r="J95" s="714"/>
      <c r="K95" s="714"/>
      <c r="L95" s="714"/>
      <c r="M95" s="714"/>
      <c r="N95" s="714"/>
      <c r="O95" s="714"/>
      <c r="P95" s="714"/>
      <c r="Q95" s="714"/>
      <c r="R95" s="714"/>
      <c r="S95" s="714"/>
      <c r="T95" s="714"/>
      <c r="U95" s="714"/>
      <c r="V95" s="714"/>
      <c r="W95" s="714"/>
      <c r="X95" s="714"/>
      <c r="Y95" s="1038" t="s">
        <v>195</v>
      </c>
      <c r="Z95" s="714"/>
      <c r="AA95" s="714"/>
      <c r="AB95" s="714"/>
      <c r="AC95" s="714"/>
      <c r="AD95" s="714"/>
      <c r="AE95" s="714"/>
      <c r="AF95" s="713"/>
    </row>
    <row r="98" spans="3:31" x14ac:dyDescent="0.25">
      <c r="C98" s="711" t="str">
        <f>"Estimated number of adolescents (aged 10-19) living with HIV, "&amp;E2&amp;", 2001-2013"</f>
        <v>Estimated number of adolescents (aged 10-19) living with HIV, Bangladesh, 2001-2013</v>
      </c>
    </row>
    <row r="99" spans="3:31" x14ac:dyDescent="0.25">
      <c r="C99" s="711">
        <v>2001</v>
      </c>
      <c r="E99" s="821">
        <f t="shared" ref="E99:E111" si="10">IF(ISNUMBER(IF(F99&lt;100,"&lt;100",IF(F99&lt;200,"&lt;200",IF(F99&lt;500,"&lt;500",IF(F99&lt;1000,"&lt;1,000",IF(F99&lt;10000,(ROUND(F99,-2)),IF(F99&lt;100000,(ROUND(F99,-3)),IF(F99&lt;1000000,(ROUND(F99,-4)),IF(F99&gt;=1000000,(ROUND(F99,-5))))))))))),(IF(F99&lt;100,"&lt;100",IF(F99&lt;200,"&lt;200",IF(F99&lt;500,"&lt;500",IF(F99&lt;1000,"&lt;1,000",IF(F99&lt;10000,(ROUND(F99,-2)),IF(F99&lt;100000,(ROUND(F99,-3)),IF(F99&lt;1000000,(ROUND(F99,-4)),IF(F99&gt;=1000000,(ROUND(F99,-5))))))))))),"-")</f>
        <v>0</v>
      </c>
      <c r="F99" s="823" t="b">
        <f t="shared" ref="F99" si="11">IF(ISBLANK(IF($F$2=$G$2,G99,IF($F$2=$H$2,H99,IF($F$2=$I$2,I99,IF($F$2=$J$2,J99,IF($F$2=$K$2,K99,IF($F$2=$L$2,L99,IF($F$2=$M$2,M99,IF($F$2=$N$2,N99,IF($F$2=$O$2,O99,IF($F$2=$P$2,P99,IF($F$2=$Q$2,Q99,IF($F$2=$R$2,R99,IF($F$2=$S$2,S99,IF($F$2=$T$2,T99,IF($F$2=$U$2,U99,IF($F$2=$V$2,V99,IF($F$2=$W$2,W99,IF($F$2=$X$2,X99,IF($F$2=$Y$2,Y99,IF($F$2=$Z$2,Z99,IF($F$2=$AA$2,AA99,IF($F$2=$AB$2,AB99,IF($F$2=$AC$2,AC99,IF($F$2=$AD$2,AD99,IF($F$2=$AE$2,AE99)))))))))))))))))))))))))),"-",(IF($F$2=$G$2,G99,IF($F$2=$H$2,H99,IF($F$2=$I$2,I99,IF($F$2=$J$2,J99,IF($F$2=$K$2,K99,IF($F$2=$L$2,L99,IF($F$2=$M$2,M99,IF($F$2=$N$2,N99,IF($F$2=$O$2,O99,IF($F$2=$P$2,P99,IF($F$2=$Q$2,Q99,IF($F$2=$R$2,R99,IF($F$2=$S$2,S99,IF($F$2=$T$2,T99,IF($F$2=$U$2,U99,IF($F$2=$V$2,V99,IF($F$2=$W$2,W99,IF($F$2=$X$2,X99,IF($F$2=$Y$2,Y99,IF($F$2=$Z$2,Z99,IF($F$2=$AA$2,AA99,IF($F$2=$AB$2,AB99,IF($F$2=$AC$2,AC99,IF($F$2=$AD$2,AD99,IF($F$2=$AE$2,AE99)))))))))))))))))))))))))))</f>
        <v>0</v>
      </c>
      <c r="G99" s="822">
        <v>9660</v>
      </c>
      <c r="H99" s="822">
        <v>22211</v>
      </c>
      <c r="I99" s="822">
        <v>20650</v>
      </c>
      <c r="J99" s="822">
        <v>24522</v>
      </c>
      <c r="K99" s="822">
        <v>21313</v>
      </c>
      <c r="L99" s="822">
        <v>45551</v>
      </c>
      <c r="M99" s="822">
        <v>7717</v>
      </c>
      <c r="N99" s="822">
        <v>144192.4693</v>
      </c>
      <c r="O99" s="822">
        <v>11537</v>
      </c>
      <c r="P99" s="822">
        <v>3074</v>
      </c>
      <c r="Q99" s="822">
        <v>49640</v>
      </c>
      <c r="R99" s="822">
        <v>10252</v>
      </c>
      <c r="S99" s="822">
        <v>60407</v>
      </c>
      <c r="T99" s="822">
        <v>85425</v>
      </c>
      <c r="U99" s="822">
        <v>6627</v>
      </c>
      <c r="V99" s="822">
        <v>93763</v>
      </c>
      <c r="W99" s="822">
        <v>12069</v>
      </c>
      <c r="X99" s="822">
        <v>309493</v>
      </c>
      <c r="Y99" s="822">
        <v>6260</v>
      </c>
      <c r="Z99" s="822">
        <v>17445</v>
      </c>
      <c r="AA99" s="822">
        <v>72206</v>
      </c>
      <c r="AB99" s="822">
        <v>11100</v>
      </c>
      <c r="AC99" s="822">
        <v>67933</v>
      </c>
      <c r="AD99" s="822">
        <v>54179</v>
      </c>
      <c r="AE99" s="822">
        <v>72996</v>
      </c>
    </row>
    <row r="100" spans="3:31" x14ac:dyDescent="0.25">
      <c r="C100" s="711">
        <v>2002</v>
      </c>
      <c r="E100" s="821">
        <f t="shared" si="10"/>
        <v>0</v>
      </c>
      <c r="F100" s="823" t="b">
        <f t="shared" ref="F100:F111" si="12">IF(ISBLANK(IF($F$2=$G$2,G100,IF($F$2=$H$2,H100,IF($F$2=$I$2,I100,IF($F$2=$J$2,J100,IF($F$2=$K$2,K100,IF($F$2=$L$2,L100,IF($F$2=$M$2,M100,IF($F$2=$N$2,N100,IF($F$2=$O$2,O100,IF($F$2=$P$2,P100,IF($F$2=$Q$2,Q100,IF($F$2=$R$2,R100,IF($F$2=$S$2,S100,IF($F$2=$T$2,T100,IF($F$2=$U$2,U100,IF($F$2=$V$2,V100,IF($F$2=$W$2,W100,IF($F$2=$X$2,X100,IF($F$2=$Y$2,Y100,IF($F$2=$Z$2,Z100,IF($F$2=$AA$2,AA100,IF($F$2=$AB$2,AB100,IF($F$2=$AC$2,AC100,IF($F$2=$AD$2,AD100,IF($F$2=$AE$2,AE100)))))))))))))))))))))))))),"-",(IF($F$2=$G$2,G100,IF($F$2=$H$2,H100,IF($F$2=$I$2,I100,IF($F$2=$J$2,J100,IF($F$2=$K$2,K100,IF($F$2=$L$2,L100,IF($F$2=$M$2,M100,IF($F$2=$N$2,N100,IF($F$2=$O$2,O100,IF($F$2=$P$2,P100,IF($F$2=$Q$2,Q100,IF($F$2=$R$2,R100,IF($F$2=$S$2,S100,IF($F$2=$T$2,T100,IF($F$2=$U$2,U100,IF($F$2=$V$2,V100,IF($F$2=$W$2,W100,IF($F$2=$X$2,X100,IF($F$2=$Y$2,Y100,IF($F$2=$Z$2,Z100,IF($F$2=$AA$2,AA100,IF($F$2=$AB$2,AB100,IF($F$2=$AC$2,AC100,IF($F$2=$AD$2,AD100,IF($F$2=$AE$2,AE100)))))))))))))))))))))))))))</f>
        <v>0</v>
      </c>
      <c r="G100" s="714">
        <v>8955</v>
      </c>
      <c r="H100" s="714">
        <v>22181</v>
      </c>
      <c r="I100" s="714">
        <v>21697</v>
      </c>
      <c r="J100" s="714">
        <v>25154</v>
      </c>
      <c r="K100" s="714">
        <v>22402</v>
      </c>
      <c r="L100" s="714">
        <v>46279</v>
      </c>
      <c r="M100" s="714">
        <v>8347</v>
      </c>
      <c r="N100" s="714">
        <v>129707.755</v>
      </c>
      <c r="O100" s="714">
        <v>16009</v>
      </c>
      <c r="P100" s="714">
        <v>3561</v>
      </c>
      <c r="Q100" s="714">
        <v>55369</v>
      </c>
      <c r="R100" s="714">
        <v>9913</v>
      </c>
      <c r="S100" s="714">
        <v>64974</v>
      </c>
      <c r="T100" s="714">
        <v>93642</v>
      </c>
      <c r="U100" s="714">
        <v>6461</v>
      </c>
      <c r="V100" s="714">
        <v>95805</v>
      </c>
      <c r="W100" s="714">
        <v>12588</v>
      </c>
      <c r="X100" s="714">
        <v>302546</v>
      </c>
      <c r="Y100" s="714">
        <v>6223</v>
      </c>
      <c r="Z100" s="714">
        <v>16165</v>
      </c>
      <c r="AA100" s="714">
        <v>80168</v>
      </c>
      <c r="AB100" s="714">
        <v>10856</v>
      </c>
      <c r="AC100" s="714">
        <v>74932</v>
      </c>
      <c r="AD100" s="714">
        <v>57115</v>
      </c>
      <c r="AE100" s="714">
        <v>74140</v>
      </c>
    </row>
    <row r="101" spans="3:31" x14ac:dyDescent="0.25">
      <c r="C101" s="711">
        <v>2003</v>
      </c>
      <c r="E101" s="821">
        <f t="shared" si="10"/>
        <v>0</v>
      </c>
      <c r="F101" s="823" t="b">
        <f t="shared" si="12"/>
        <v>0</v>
      </c>
      <c r="G101" s="714">
        <v>8356</v>
      </c>
      <c r="H101" s="714">
        <v>22253</v>
      </c>
      <c r="I101" s="714">
        <v>22895</v>
      </c>
      <c r="J101" s="714">
        <v>26066</v>
      </c>
      <c r="K101" s="714">
        <v>23362</v>
      </c>
      <c r="L101" s="714">
        <v>49516</v>
      </c>
      <c r="M101" s="714">
        <v>8915</v>
      </c>
      <c r="N101" s="714">
        <v>115119.3521</v>
      </c>
      <c r="O101" s="714">
        <v>20785</v>
      </c>
      <c r="P101" s="714">
        <v>3900</v>
      </c>
      <c r="Q101" s="714">
        <v>63948</v>
      </c>
      <c r="R101" s="714">
        <v>9918</v>
      </c>
      <c r="S101" s="714">
        <v>69172</v>
      </c>
      <c r="T101" s="714">
        <v>99188</v>
      </c>
      <c r="U101" s="714">
        <v>6328</v>
      </c>
      <c r="V101" s="714">
        <v>99745</v>
      </c>
      <c r="W101" s="714">
        <v>13092</v>
      </c>
      <c r="X101" s="714">
        <v>291732</v>
      </c>
      <c r="Y101" s="714">
        <v>6306</v>
      </c>
      <c r="Z101" s="714">
        <v>15147</v>
      </c>
      <c r="AA101" s="714">
        <v>87544</v>
      </c>
      <c r="AB101" s="714">
        <v>10475</v>
      </c>
      <c r="AC101" s="714">
        <v>82781</v>
      </c>
      <c r="AD101" s="714">
        <v>59585</v>
      </c>
      <c r="AE101" s="714">
        <v>77043</v>
      </c>
    </row>
    <row r="102" spans="3:31" x14ac:dyDescent="0.25">
      <c r="C102" s="711">
        <v>2004</v>
      </c>
      <c r="E102" s="821">
        <f t="shared" si="10"/>
        <v>0</v>
      </c>
      <c r="F102" s="823" t="b">
        <f t="shared" si="12"/>
        <v>0</v>
      </c>
      <c r="G102" s="714">
        <v>7947</v>
      </c>
      <c r="H102" s="714">
        <v>22275</v>
      </c>
      <c r="I102" s="714">
        <v>24172</v>
      </c>
      <c r="J102" s="714">
        <v>27132</v>
      </c>
      <c r="K102" s="714">
        <v>24246</v>
      </c>
      <c r="L102" s="714">
        <v>55613</v>
      </c>
      <c r="M102" s="714">
        <v>9405</v>
      </c>
      <c r="N102" s="714">
        <v>104095.7867</v>
      </c>
      <c r="O102" s="714">
        <v>24921</v>
      </c>
      <c r="P102" s="714">
        <v>4113</v>
      </c>
      <c r="Q102" s="714">
        <v>74050</v>
      </c>
      <c r="R102" s="714">
        <v>10375</v>
      </c>
      <c r="S102" s="714">
        <v>72996</v>
      </c>
      <c r="T102" s="714">
        <v>102204</v>
      </c>
      <c r="U102" s="714">
        <v>6308</v>
      </c>
      <c r="V102" s="714">
        <v>103325</v>
      </c>
      <c r="W102" s="714">
        <v>13659</v>
      </c>
      <c r="X102" s="714">
        <v>280627</v>
      </c>
      <c r="Y102" s="714">
        <v>6606</v>
      </c>
      <c r="Z102" s="714">
        <v>14193</v>
      </c>
      <c r="AA102" s="714">
        <v>94104</v>
      </c>
      <c r="AB102" s="714">
        <v>9815</v>
      </c>
      <c r="AC102" s="714">
        <v>91016</v>
      </c>
      <c r="AD102" s="714">
        <v>61684</v>
      </c>
      <c r="AE102" s="714">
        <v>81252</v>
      </c>
    </row>
    <row r="103" spans="3:31" x14ac:dyDescent="0.25">
      <c r="C103" s="711">
        <v>2005</v>
      </c>
      <c r="E103" s="821">
        <f t="shared" si="10"/>
        <v>0</v>
      </c>
      <c r="F103" s="823" t="b">
        <f t="shared" si="12"/>
        <v>0</v>
      </c>
      <c r="G103" s="714">
        <v>7779</v>
      </c>
      <c r="H103" s="714">
        <v>22366</v>
      </c>
      <c r="I103" s="714">
        <v>25719</v>
      </c>
      <c r="J103" s="714">
        <v>28464</v>
      </c>
      <c r="K103" s="714">
        <v>25106</v>
      </c>
      <c r="L103" s="714">
        <v>64246</v>
      </c>
      <c r="M103" s="714">
        <v>9765</v>
      </c>
      <c r="N103" s="714">
        <v>97216.350999999995</v>
      </c>
      <c r="O103" s="714">
        <v>28539</v>
      </c>
      <c r="P103" s="714">
        <v>4288</v>
      </c>
      <c r="Q103" s="714">
        <v>84543</v>
      </c>
      <c r="R103" s="714">
        <v>11277</v>
      </c>
      <c r="S103" s="714">
        <v>76322</v>
      </c>
      <c r="T103" s="714">
        <v>102553</v>
      </c>
      <c r="U103" s="714">
        <v>6477</v>
      </c>
      <c r="V103" s="714">
        <v>108635</v>
      </c>
      <c r="W103" s="714">
        <v>14266</v>
      </c>
      <c r="X103" s="714">
        <v>271940</v>
      </c>
      <c r="Y103" s="714">
        <v>7065</v>
      </c>
      <c r="Z103" s="714">
        <v>13293</v>
      </c>
      <c r="AA103" s="714">
        <v>100041</v>
      </c>
      <c r="AB103" s="714">
        <v>8893</v>
      </c>
      <c r="AC103" s="714">
        <v>99199</v>
      </c>
      <c r="AD103" s="714">
        <v>63857</v>
      </c>
      <c r="AE103" s="714">
        <v>86517</v>
      </c>
    </row>
    <row r="104" spans="3:31" x14ac:dyDescent="0.25">
      <c r="C104" s="711">
        <v>2006</v>
      </c>
      <c r="E104" s="821">
        <f t="shared" si="10"/>
        <v>0</v>
      </c>
      <c r="F104" s="823" t="b">
        <f t="shared" si="12"/>
        <v>0</v>
      </c>
      <c r="G104" s="714">
        <v>7891</v>
      </c>
      <c r="H104" s="714">
        <v>22734</v>
      </c>
      <c r="I104" s="714">
        <v>27289</v>
      </c>
      <c r="J104" s="714">
        <v>30031</v>
      </c>
      <c r="K104" s="714">
        <v>26007</v>
      </c>
      <c r="L104" s="714">
        <v>74710</v>
      </c>
      <c r="M104" s="714">
        <v>10041</v>
      </c>
      <c r="N104" s="714">
        <v>94126.820399999997</v>
      </c>
      <c r="O104" s="714">
        <v>31753</v>
      </c>
      <c r="P104" s="714">
        <v>4346</v>
      </c>
      <c r="Q104" s="714">
        <v>95286</v>
      </c>
      <c r="R104" s="714">
        <v>12479</v>
      </c>
      <c r="S104" s="714">
        <v>79137</v>
      </c>
      <c r="T104" s="714">
        <v>101019</v>
      </c>
      <c r="U104" s="714">
        <v>6768</v>
      </c>
      <c r="V104" s="714">
        <v>113680</v>
      </c>
      <c r="W104" s="714">
        <v>15090</v>
      </c>
      <c r="X104" s="714">
        <v>267192</v>
      </c>
      <c r="Y104" s="714">
        <v>7632</v>
      </c>
      <c r="Z104" s="714">
        <v>12549</v>
      </c>
      <c r="AA104" s="714">
        <v>105441</v>
      </c>
      <c r="AB104" s="714">
        <v>7481</v>
      </c>
      <c r="AC104" s="714">
        <v>107140</v>
      </c>
      <c r="AD104" s="714">
        <v>66031</v>
      </c>
      <c r="AE104" s="714">
        <v>92301</v>
      </c>
    </row>
    <row r="105" spans="3:31" x14ac:dyDescent="0.25">
      <c r="C105" s="711">
        <v>2007</v>
      </c>
      <c r="E105" s="821">
        <f t="shared" si="10"/>
        <v>0</v>
      </c>
      <c r="F105" s="823" t="b">
        <f t="shared" si="12"/>
        <v>0</v>
      </c>
      <c r="G105" s="714">
        <v>8218</v>
      </c>
      <c r="H105" s="714">
        <v>23776</v>
      </c>
      <c r="I105" s="714">
        <v>29146</v>
      </c>
      <c r="J105" s="714">
        <v>31940</v>
      </c>
      <c r="K105" s="714">
        <v>26968</v>
      </c>
      <c r="L105" s="714">
        <v>86639</v>
      </c>
      <c r="M105" s="714">
        <v>10274</v>
      </c>
      <c r="N105" s="714">
        <v>94491.195200000002</v>
      </c>
      <c r="O105" s="714">
        <v>34473</v>
      </c>
      <c r="P105" s="714">
        <v>4054</v>
      </c>
      <c r="Q105" s="714">
        <v>106094</v>
      </c>
      <c r="R105" s="714">
        <v>13957</v>
      </c>
      <c r="S105" s="714">
        <v>81281</v>
      </c>
      <c r="T105" s="714">
        <v>98665</v>
      </c>
      <c r="U105" s="714">
        <v>7192</v>
      </c>
      <c r="V105" s="714">
        <v>120761</v>
      </c>
      <c r="W105" s="714">
        <v>15968</v>
      </c>
      <c r="X105" s="714">
        <v>266593</v>
      </c>
      <c r="Y105" s="714">
        <v>8232</v>
      </c>
      <c r="Z105" s="714">
        <v>11966</v>
      </c>
      <c r="AA105" s="714">
        <v>109645</v>
      </c>
      <c r="AB105" s="714">
        <v>6212</v>
      </c>
      <c r="AC105" s="714">
        <v>114953</v>
      </c>
      <c r="AD105" s="714">
        <v>68014</v>
      </c>
      <c r="AE105" s="714">
        <v>97933</v>
      </c>
    </row>
    <row r="106" spans="3:31" x14ac:dyDescent="0.25">
      <c r="C106" s="711">
        <v>2008</v>
      </c>
      <c r="E106" s="821">
        <f t="shared" si="10"/>
        <v>0</v>
      </c>
      <c r="F106" s="823" t="b">
        <f t="shared" si="12"/>
        <v>0</v>
      </c>
      <c r="G106" s="714">
        <v>8705</v>
      </c>
      <c r="H106" s="714">
        <v>24916</v>
      </c>
      <c r="I106" s="714">
        <v>31205</v>
      </c>
      <c r="J106" s="714">
        <v>33954</v>
      </c>
      <c r="K106" s="714">
        <v>27981</v>
      </c>
      <c r="L106" s="714">
        <v>99139</v>
      </c>
      <c r="M106" s="714">
        <v>10465</v>
      </c>
      <c r="N106" s="714">
        <v>96937.404500000004</v>
      </c>
      <c r="O106" s="714">
        <v>36720</v>
      </c>
      <c r="P106" s="714">
        <v>3785</v>
      </c>
      <c r="Q106" s="714">
        <v>115860</v>
      </c>
      <c r="R106" s="714">
        <v>15624</v>
      </c>
      <c r="S106" s="714">
        <v>82999</v>
      </c>
      <c r="T106" s="714">
        <v>96540</v>
      </c>
      <c r="U106" s="714">
        <v>7804</v>
      </c>
      <c r="V106" s="714">
        <v>127755</v>
      </c>
      <c r="W106" s="714">
        <v>16764</v>
      </c>
      <c r="X106" s="714">
        <v>270378</v>
      </c>
      <c r="Y106" s="714">
        <v>8870</v>
      </c>
      <c r="Z106" s="714">
        <v>11564</v>
      </c>
      <c r="AA106" s="714">
        <v>112492</v>
      </c>
      <c r="AB106" s="714">
        <v>5173</v>
      </c>
      <c r="AC106" s="714">
        <v>122636</v>
      </c>
      <c r="AD106" s="714">
        <v>70107</v>
      </c>
      <c r="AE106" s="714">
        <v>103276</v>
      </c>
    </row>
    <row r="107" spans="3:31" x14ac:dyDescent="0.25">
      <c r="C107" s="711">
        <v>2009</v>
      </c>
      <c r="E107" s="821">
        <f t="shared" si="10"/>
        <v>0</v>
      </c>
      <c r="F107" s="823" t="b">
        <f t="shared" si="12"/>
        <v>0</v>
      </c>
      <c r="G107" s="714">
        <v>9171</v>
      </c>
      <c r="H107" s="714">
        <v>26154</v>
      </c>
      <c r="I107" s="714">
        <v>33309</v>
      </c>
      <c r="J107" s="714">
        <v>36192</v>
      </c>
      <c r="K107" s="714">
        <v>28800</v>
      </c>
      <c r="L107" s="714">
        <v>111093</v>
      </c>
      <c r="M107" s="714">
        <v>10592</v>
      </c>
      <c r="N107" s="714">
        <v>101451.65150000001</v>
      </c>
      <c r="O107" s="714">
        <v>38574</v>
      </c>
      <c r="P107" s="714">
        <v>3564</v>
      </c>
      <c r="Q107" s="714">
        <v>123416</v>
      </c>
      <c r="R107" s="714">
        <v>17043</v>
      </c>
      <c r="S107" s="714">
        <v>84632</v>
      </c>
      <c r="T107" s="714">
        <v>95691</v>
      </c>
      <c r="U107" s="714">
        <v>8568</v>
      </c>
      <c r="V107" s="714">
        <v>134815</v>
      </c>
      <c r="W107" s="714">
        <v>17490</v>
      </c>
      <c r="X107" s="714">
        <v>278512</v>
      </c>
      <c r="Y107" s="714">
        <v>9501</v>
      </c>
      <c r="Z107" s="714">
        <v>11291</v>
      </c>
      <c r="AA107" s="714">
        <v>114233</v>
      </c>
      <c r="AB107" s="714">
        <v>4444</v>
      </c>
      <c r="AC107" s="714">
        <v>129333</v>
      </c>
      <c r="AD107" s="714">
        <v>72324</v>
      </c>
      <c r="AE107" s="714">
        <v>107957</v>
      </c>
    </row>
    <row r="108" spans="3:31" x14ac:dyDescent="0.25">
      <c r="C108" s="711">
        <v>2010</v>
      </c>
      <c r="E108" s="821">
        <f t="shared" si="10"/>
        <v>0</v>
      </c>
      <c r="F108" s="823" t="b">
        <f t="shared" si="12"/>
        <v>0</v>
      </c>
      <c r="G108" s="714">
        <v>9771</v>
      </c>
      <c r="H108" s="714">
        <v>27507</v>
      </c>
      <c r="I108" s="714">
        <v>35572</v>
      </c>
      <c r="J108" s="714">
        <v>38260</v>
      </c>
      <c r="K108" s="714">
        <v>29615</v>
      </c>
      <c r="L108" s="714">
        <v>121733</v>
      </c>
      <c r="M108" s="714">
        <v>10667</v>
      </c>
      <c r="N108" s="714">
        <v>106768.8492</v>
      </c>
      <c r="O108" s="714">
        <v>40359</v>
      </c>
      <c r="P108" s="714">
        <v>3392</v>
      </c>
      <c r="Q108" s="714">
        <v>130361</v>
      </c>
      <c r="R108" s="714">
        <v>18119</v>
      </c>
      <c r="S108" s="714">
        <v>86589</v>
      </c>
      <c r="T108" s="714">
        <v>96732</v>
      </c>
      <c r="U108" s="714">
        <v>9404</v>
      </c>
      <c r="V108" s="714">
        <v>143045</v>
      </c>
      <c r="W108" s="714">
        <v>18156</v>
      </c>
      <c r="X108" s="714">
        <v>289822</v>
      </c>
      <c r="Y108" s="714">
        <v>10213</v>
      </c>
      <c r="Z108" s="714">
        <v>11209</v>
      </c>
      <c r="AA108" s="714">
        <v>115069</v>
      </c>
      <c r="AB108" s="714">
        <v>3998</v>
      </c>
      <c r="AC108" s="714">
        <v>134968</v>
      </c>
      <c r="AD108" s="714">
        <v>74957</v>
      </c>
      <c r="AE108" s="714">
        <v>111751</v>
      </c>
    </row>
    <row r="109" spans="3:31" x14ac:dyDescent="0.25">
      <c r="C109" s="711">
        <v>2011</v>
      </c>
      <c r="E109" s="821">
        <f t="shared" si="10"/>
        <v>0</v>
      </c>
      <c r="F109" s="823" t="b">
        <f t="shared" si="12"/>
        <v>0</v>
      </c>
      <c r="G109" s="714">
        <v>10425</v>
      </c>
      <c r="H109" s="714">
        <v>28917</v>
      </c>
      <c r="I109" s="714">
        <v>37810</v>
      </c>
      <c r="J109" s="714">
        <v>39707</v>
      </c>
      <c r="K109" s="714">
        <v>30380</v>
      </c>
      <c r="L109" s="714">
        <v>130449</v>
      </c>
      <c r="M109" s="714">
        <v>10595</v>
      </c>
      <c r="N109" s="714">
        <v>112914</v>
      </c>
      <c r="O109" s="714">
        <v>42134</v>
      </c>
      <c r="P109" s="714">
        <v>3307</v>
      </c>
      <c r="Q109" s="714">
        <v>136153</v>
      </c>
      <c r="R109" s="714">
        <v>19147</v>
      </c>
      <c r="S109" s="714">
        <v>88861</v>
      </c>
      <c r="T109" s="714">
        <v>98579</v>
      </c>
      <c r="U109" s="714">
        <v>10442</v>
      </c>
      <c r="V109" s="714">
        <v>151513</v>
      </c>
      <c r="W109" s="714">
        <v>18672</v>
      </c>
      <c r="X109" s="714">
        <v>303374</v>
      </c>
      <c r="Y109" s="714">
        <v>10784</v>
      </c>
      <c r="Z109" s="714">
        <v>11204</v>
      </c>
      <c r="AA109" s="714">
        <v>115662</v>
      </c>
      <c r="AB109" s="714">
        <v>3807</v>
      </c>
      <c r="AC109" s="714">
        <v>138975</v>
      </c>
      <c r="AD109" s="714">
        <v>77318</v>
      </c>
      <c r="AE109" s="714">
        <v>114003</v>
      </c>
    </row>
    <row r="110" spans="3:31" x14ac:dyDescent="0.25">
      <c r="C110" s="711">
        <v>2012</v>
      </c>
      <c r="E110" s="821">
        <f t="shared" si="10"/>
        <v>0</v>
      </c>
      <c r="F110" s="823" t="b">
        <f t="shared" si="12"/>
        <v>0</v>
      </c>
      <c r="G110" s="714">
        <v>10944</v>
      </c>
      <c r="H110" s="714">
        <v>29491</v>
      </c>
      <c r="I110" s="714">
        <v>39759</v>
      </c>
      <c r="J110" s="714">
        <v>40672</v>
      </c>
      <c r="K110" s="714">
        <v>31116</v>
      </c>
      <c r="L110" s="714">
        <v>136674</v>
      </c>
      <c r="M110" s="714">
        <v>10325</v>
      </c>
      <c r="N110" s="714">
        <v>119717</v>
      </c>
      <c r="O110" s="714">
        <v>44055</v>
      </c>
      <c r="P110" s="714">
        <v>3285</v>
      </c>
      <c r="Q110" s="714">
        <v>139340</v>
      </c>
      <c r="R110" s="714">
        <v>20159</v>
      </c>
      <c r="S110" s="714">
        <v>91188</v>
      </c>
      <c r="T110" s="714">
        <v>102714</v>
      </c>
      <c r="U110" s="714">
        <v>11559</v>
      </c>
      <c r="V110" s="714">
        <v>157136</v>
      </c>
      <c r="W110" s="714">
        <v>18746</v>
      </c>
      <c r="X110" s="714">
        <v>315797</v>
      </c>
      <c r="Y110" s="714">
        <v>11025</v>
      </c>
      <c r="Z110" s="714">
        <v>11177</v>
      </c>
      <c r="AA110" s="714">
        <v>115352</v>
      </c>
      <c r="AB110" s="714">
        <v>3685</v>
      </c>
      <c r="AC110" s="714">
        <v>141786</v>
      </c>
      <c r="AD110" s="714">
        <v>78392</v>
      </c>
      <c r="AE110" s="714">
        <v>114895</v>
      </c>
    </row>
    <row r="111" spans="3:31" x14ac:dyDescent="0.25">
      <c r="C111" s="711">
        <v>2013</v>
      </c>
      <c r="E111" s="821">
        <f t="shared" si="10"/>
        <v>0</v>
      </c>
      <c r="F111" s="823" t="b">
        <f t="shared" si="12"/>
        <v>0</v>
      </c>
      <c r="G111" s="714">
        <v>11227</v>
      </c>
      <c r="H111" s="714">
        <v>29342</v>
      </c>
      <c r="I111" s="714">
        <v>41431</v>
      </c>
      <c r="J111" s="714">
        <v>41021</v>
      </c>
      <c r="K111" s="714">
        <v>31696</v>
      </c>
      <c r="L111" s="714">
        <v>139251</v>
      </c>
      <c r="M111" s="714">
        <v>10015</v>
      </c>
      <c r="N111" s="714">
        <v>124875</v>
      </c>
      <c r="O111" s="714">
        <v>46109</v>
      </c>
      <c r="P111" s="714">
        <v>3241</v>
      </c>
      <c r="Q111" s="714">
        <v>141014</v>
      </c>
      <c r="R111" s="714">
        <v>20958</v>
      </c>
      <c r="S111" s="714">
        <v>93466</v>
      </c>
      <c r="T111" s="714">
        <v>107912</v>
      </c>
      <c r="U111" s="714">
        <v>12504</v>
      </c>
      <c r="V111" s="714">
        <v>162617</v>
      </c>
      <c r="W111" s="714">
        <v>18370</v>
      </c>
      <c r="X111" s="714">
        <v>324094</v>
      </c>
      <c r="Y111" s="714">
        <v>11170</v>
      </c>
      <c r="Z111" s="714">
        <v>11017</v>
      </c>
      <c r="AA111" s="714">
        <v>113718</v>
      </c>
      <c r="AB111" s="714">
        <v>3683</v>
      </c>
      <c r="AC111" s="714">
        <v>143060</v>
      </c>
      <c r="AD111" s="714">
        <v>79233</v>
      </c>
      <c r="AE111" s="714">
        <v>113702</v>
      </c>
    </row>
    <row r="113" spans="3:31" x14ac:dyDescent="0.25">
      <c r="C113" s="711" t="str">
        <f>"Estimated number of adolescents (aged 15-19) newly infected with HIV, "&amp;E2&amp;", 2001-2013"</f>
        <v>Estimated number of adolescents (aged 15-19) newly infected with HIV, Bangladesh, 2001-2013</v>
      </c>
    </row>
    <row r="114" spans="3:31" x14ac:dyDescent="0.25">
      <c r="C114" s="711">
        <v>2001</v>
      </c>
      <c r="E114" s="821">
        <f t="shared" ref="E114:E126" si="13">IF(ISNUMBER(IF(F114&lt;100,"&lt;100",IF(F114&lt;200,"&lt;200",IF(F114&lt;500,"&lt;500",IF(F114&lt;1000,"&lt;1,000",IF(F114&lt;10000,(ROUND(F114,-2)),IF(F114&lt;100000,(ROUND(F114,-3)),IF(F114&lt;1000000,(ROUND(F114,-4)),IF(F114&gt;=1000000,(ROUND(F114,-5))))))))))),(IF(F114&lt;100,"&lt;100",IF(F114&lt;200,"&lt;200",IF(F114&lt;500,"&lt;500",IF(F114&lt;1000,"&lt;1,000",IF(F114&lt;10000,(ROUND(F114,-2)),IF(F114&lt;100000,(ROUND(F114,-3)),IF(F114&lt;1000000,(ROUND(F114,-4)),IF(F114&gt;=1000000,(ROUND(F114,-5))))))))))),"-")</f>
        <v>0</v>
      </c>
      <c r="F114" s="821" t="b">
        <f t="shared" ref="F114:F126" si="14">IF(ISBLANK(IF($F$2=$G$2,G114,IF($F$2=$H$2,H114,IF($F$2=$I$2,I114,IF($F$2=$J$2,J114,IF($F$2=$K$2,K114,IF($F$2=$L$2,L114,IF($F$2=$M$2,M114,IF($F$2=$N$2,N114,IF($F$2=$O$2,O114,IF($F$2=$P$2,P114,IF($F$2=$Q$2,Q114,IF($F$2=$R$2,R114,IF($F$2=$S$2,S114,IF($F$2=$T$2,T114,IF($F$2=$U$2,U114,IF($F$2=$V$2,V114,IF($F$2=$W$2,W114,IF($F$2=$X$2,X114,IF($F$2=$Y$2,Y114,IF($F$2=$Z$2,Z114,IF($F$2=$AA$2,AA114,IF($F$2=$AB$2,AB114,IF($F$2=$AC$2,AC114,IF($F$2=$AD$2,AD114,IF($F$2=$AE$2,AE114)))))))))))))))))))))))))),"-",(IF($F$2=$G$2,G114,IF($F$2=$H$2,H114,IF($F$2=$I$2,I114,IF($F$2=$J$2,J114,IF($F$2=$K$2,K114,IF($F$2=$L$2,L114,IF($F$2=$M$2,M114,IF($F$2=$N$2,N114,IF($F$2=$O$2,O114,IF($F$2=$P$2,P114,IF($F$2=$Q$2,Q114,IF($F$2=$R$2,R114,IF($F$2=$S$2,S114,IF($F$2=$T$2,T114,IF($F$2=$U$2,U114,IF($F$2=$V$2,V114,IF($F$2=$W$2,W114,IF($F$2=$X$2,X114,IF($F$2=$Y$2,Y114,IF($F$2=$Z$2,Z114,IF($F$2=$AA$2,AA114,IF($F$2=$AB$2,AB114,IF($F$2=$AC$2,AC114,IF($F$2=$AD$2,AD114,IF($F$2=$AE$2,AE114)))))))))))))))))))))))))))</f>
        <v>0</v>
      </c>
      <c r="G114" s="822">
        <v>3255.13</v>
      </c>
      <c r="H114" s="822">
        <v>6970.89</v>
      </c>
      <c r="I114" s="822">
        <v>6710.37</v>
      </c>
      <c r="J114" s="822">
        <v>4874.97</v>
      </c>
      <c r="K114" s="822">
        <v>4138.07</v>
      </c>
      <c r="L114" s="822">
        <v>8201.64</v>
      </c>
      <c r="M114" s="822">
        <v>1241.1300000000001</v>
      </c>
      <c r="N114" s="822">
        <v>45236.38</v>
      </c>
      <c r="O114" s="822">
        <v>6288.07</v>
      </c>
      <c r="P114" s="822">
        <v>1335.06</v>
      </c>
      <c r="Q114" s="822">
        <v>12490.9</v>
      </c>
      <c r="R114" s="822">
        <v>3720.54</v>
      </c>
      <c r="S114" s="822">
        <v>11003.27</v>
      </c>
      <c r="T114" s="822">
        <v>25767.05</v>
      </c>
      <c r="U114" s="822">
        <v>2408.3000000000002</v>
      </c>
      <c r="V114" s="822">
        <v>31931.69</v>
      </c>
      <c r="W114" s="822">
        <v>1323.51</v>
      </c>
      <c r="X114" s="822">
        <v>110525.72</v>
      </c>
      <c r="Y114" s="822">
        <v>2367.33</v>
      </c>
      <c r="Z114" s="822">
        <v>5753.48</v>
      </c>
      <c r="AA114" s="822">
        <v>7639.48</v>
      </c>
      <c r="AB114" s="822">
        <v>4315.28</v>
      </c>
      <c r="AC114" s="822">
        <v>11603.85</v>
      </c>
      <c r="AD114" s="822">
        <v>9566.33</v>
      </c>
      <c r="AE114" s="822">
        <v>17095.810000000001</v>
      </c>
    </row>
    <row r="115" spans="3:31" x14ac:dyDescent="0.25">
      <c r="C115" s="711">
        <v>2002</v>
      </c>
      <c r="E115" s="821">
        <f t="shared" si="13"/>
        <v>0</v>
      </c>
      <c r="F115" s="821" t="b">
        <f t="shared" si="14"/>
        <v>0</v>
      </c>
      <c r="G115" s="714">
        <v>2856.36</v>
      </c>
      <c r="H115" s="714">
        <v>6662.42</v>
      </c>
      <c r="I115" s="714">
        <v>6469.55</v>
      </c>
      <c r="J115" s="714">
        <v>4061.35</v>
      </c>
      <c r="K115" s="714">
        <v>4065.51</v>
      </c>
      <c r="L115" s="714">
        <v>5748.54</v>
      </c>
      <c r="M115" s="714">
        <v>1168.06</v>
      </c>
      <c r="N115" s="714">
        <v>39302.5</v>
      </c>
      <c r="O115" s="714">
        <v>8437.25</v>
      </c>
      <c r="P115" s="714">
        <v>1444.62</v>
      </c>
      <c r="Q115" s="714">
        <v>11851.5</v>
      </c>
      <c r="R115" s="714">
        <v>3519.3</v>
      </c>
      <c r="S115" s="714">
        <v>10757.9</v>
      </c>
      <c r="T115" s="714">
        <v>26303.57</v>
      </c>
      <c r="U115" s="714">
        <v>2210.89</v>
      </c>
      <c r="V115" s="714">
        <v>29856.91</v>
      </c>
      <c r="W115" s="714">
        <v>1229.31</v>
      </c>
      <c r="X115" s="714">
        <v>104213.91</v>
      </c>
      <c r="Y115" s="714">
        <v>2255.6799999999998</v>
      </c>
      <c r="Z115" s="714">
        <v>5196.04</v>
      </c>
      <c r="AA115" s="714">
        <v>8093.15</v>
      </c>
      <c r="AB115" s="714">
        <v>4079.47</v>
      </c>
      <c r="AC115" s="714">
        <v>10954.96</v>
      </c>
      <c r="AD115" s="714">
        <v>9362.6299999999992</v>
      </c>
      <c r="AE115" s="714">
        <v>15142.86</v>
      </c>
    </row>
    <row r="116" spans="3:31" x14ac:dyDescent="0.25">
      <c r="C116" s="711">
        <v>2003</v>
      </c>
      <c r="E116" s="821">
        <f t="shared" si="13"/>
        <v>0</v>
      </c>
      <c r="F116" s="821" t="b">
        <f t="shared" si="14"/>
        <v>0</v>
      </c>
      <c r="G116" s="714">
        <v>2450.0500000000002</v>
      </c>
      <c r="H116" s="714">
        <v>6616.07</v>
      </c>
      <c r="I116" s="714">
        <v>6248.52</v>
      </c>
      <c r="J116" s="714">
        <v>3406.54</v>
      </c>
      <c r="K116" s="714">
        <v>3935.21</v>
      </c>
      <c r="L116" s="714">
        <v>3821.71</v>
      </c>
      <c r="M116" s="714">
        <v>1112.02</v>
      </c>
      <c r="N116" s="714">
        <v>33513.17</v>
      </c>
      <c r="O116" s="714">
        <v>10347.27</v>
      </c>
      <c r="P116" s="714">
        <v>1521.03</v>
      </c>
      <c r="Q116" s="714">
        <v>11457.62</v>
      </c>
      <c r="R116" s="714">
        <v>3392.15</v>
      </c>
      <c r="S116" s="714">
        <v>10456.790000000001</v>
      </c>
      <c r="T116" s="714">
        <v>25793.62</v>
      </c>
      <c r="U116" s="714">
        <v>1998.01</v>
      </c>
      <c r="V116" s="714">
        <v>30232.61</v>
      </c>
      <c r="W116" s="714">
        <v>1136.83</v>
      </c>
      <c r="X116" s="714">
        <v>97870.11</v>
      </c>
      <c r="Y116" s="714">
        <v>2194.21</v>
      </c>
      <c r="Z116" s="714">
        <v>4644.8100000000004</v>
      </c>
      <c r="AA116" s="714">
        <v>8901.59</v>
      </c>
      <c r="AB116" s="714">
        <v>3863.01</v>
      </c>
      <c r="AC116" s="714">
        <v>10563.87</v>
      </c>
      <c r="AD116" s="714">
        <v>9055.36</v>
      </c>
      <c r="AE116" s="714">
        <v>13663.37</v>
      </c>
    </row>
    <row r="117" spans="3:31" x14ac:dyDescent="0.25">
      <c r="C117" s="711">
        <v>2004</v>
      </c>
      <c r="E117" s="821">
        <f t="shared" si="13"/>
        <v>0</v>
      </c>
      <c r="F117" s="821" t="b">
        <f t="shared" si="14"/>
        <v>0</v>
      </c>
      <c r="G117" s="714">
        <v>2123.15</v>
      </c>
      <c r="H117" s="714">
        <v>6442.21</v>
      </c>
      <c r="I117" s="714">
        <v>5867.83</v>
      </c>
      <c r="J117" s="714">
        <v>2701.44</v>
      </c>
      <c r="K117" s="714">
        <v>3805.88</v>
      </c>
      <c r="L117" s="714">
        <v>2530.0100000000002</v>
      </c>
      <c r="M117" s="714">
        <v>1068.4100000000001</v>
      </c>
      <c r="N117" s="714">
        <v>29669.95</v>
      </c>
      <c r="O117" s="714">
        <v>11470.21</v>
      </c>
      <c r="P117" s="714">
        <v>1574.81</v>
      </c>
      <c r="Q117" s="714">
        <v>10959.34</v>
      </c>
      <c r="R117" s="714">
        <v>3353.1</v>
      </c>
      <c r="S117" s="714">
        <v>10051.86</v>
      </c>
      <c r="T117" s="714">
        <v>25103.94</v>
      </c>
      <c r="U117" s="714">
        <v>1801.87</v>
      </c>
      <c r="V117" s="714">
        <v>28526.09</v>
      </c>
      <c r="W117" s="714">
        <v>1048.0999999999999</v>
      </c>
      <c r="X117" s="714">
        <v>91983.31</v>
      </c>
      <c r="Y117" s="714">
        <v>2197.0700000000002</v>
      </c>
      <c r="Z117" s="714">
        <v>4138.0200000000004</v>
      </c>
      <c r="AA117" s="714">
        <v>9819.7900000000009</v>
      </c>
      <c r="AB117" s="714">
        <v>3400.38</v>
      </c>
      <c r="AC117" s="714">
        <v>10186.09</v>
      </c>
      <c r="AD117" s="714">
        <v>8559.06</v>
      </c>
      <c r="AE117" s="714">
        <v>12636.88</v>
      </c>
    </row>
    <row r="118" spans="3:31" x14ac:dyDescent="0.25">
      <c r="C118" s="711">
        <v>2005</v>
      </c>
      <c r="E118" s="821">
        <f t="shared" si="13"/>
        <v>0</v>
      </c>
      <c r="F118" s="821" t="b">
        <f t="shared" si="14"/>
        <v>0</v>
      </c>
      <c r="G118" s="714">
        <v>1851.69</v>
      </c>
      <c r="H118" s="714">
        <v>6344.29</v>
      </c>
      <c r="I118" s="714">
        <v>5607.53</v>
      </c>
      <c r="J118" s="714">
        <v>2125.33</v>
      </c>
      <c r="K118" s="714">
        <v>3671.34</v>
      </c>
      <c r="L118" s="714">
        <v>1620.93</v>
      </c>
      <c r="M118" s="714">
        <v>986.41</v>
      </c>
      <c r="N118" s="714">
        <v>26961.61</v>
      </c>
      <c r="O118" s="714">
        <v>12559.74</v>
      </c>
      <c r="P118" s="714">
        <v>1656.03</v>
      </c>
      <c r="Q118" s="714">
        <v>10483.69</v>
      </c>
      <c r="R118" s="714">
        <v>3365.04</v>
      </c>
      <c r="S118" s="714">
        <v>9443.93</v>
      </c>
      <c r="T118" s="714">
        <v>23394.01</v>
      </c>
      <c r="U118" s="714">
        <v>1638.48</v>
      </c>
      <c r="V118" s="714">
        <v>28310.52</v>
      </c>
      <c r="W118" s="714">
        <v>946.55</v>
      </c>
      <c r="X118" s="714">
        <v>86854.25</v>
      </c>
      <c r="Y118" s="714">
        <v>2183.73</v>
      </c>
      <c r="Z118" s="714">
        <v>3647.35</v>
      </c>
      <c r="AA118" s="714">
        <v>10732.19</v>
      </c>
      <c r="AB118" s="714">
        <v>2859.13</v>
      </c>
      <c r="AC118" s="714">
        <v>9791.81</v>
      </c>
      <c r="AD118" s="714">
        <v>8201.24</v>
      </c>
      <c r="AE118" s="714">
        <v>11879.12</v>
      </c>
    </row>
    <row r="119" spans="3:31" x14ac:dyDescent="0.25">
      <c r="C119" s="711">
        <v>2006</v>
      </c>
      <c r="E119" s="821">
        <f t="shared" si="13"/>
        <v>0</v>
      </c>
      <c r="F119" s="821" t="b">
        <f t="shared" si="14"/>
        <v>0</v>
      </c>
      <c r="G119" s="714">
        <v>1684.32</v>
      </c>
      <c r="H119" s="714">
        <v>6416.81</v>
      </c>
      <c r="I119" s="714">
        <v>5154.09</v>
      </c>
      <c r="J119" s="714">
        <v>1559.36</v>
      </c>
      <c r="K119" s="714">
        <v>3562.64</v>
      </c>
      <c r="L119" s="714">
        <v>911.8</v>
      </c>
      <c r="M119" s="714">
        <v>918.49</v>
      </c>
      <c r="N119" s="714">
        <v>24915.01</v>
      </c>
      <c r="O119" s="714">
        <v>13602.78</v>
      </c>
      <c r="P119" s="714">
        <v>1620.12</v>
      </c>
      <c r="Q119" s="714">
        <v>10412.52</v>
      </c>
      <c r="R119" s="714">
        <v>3338.25</v>
      </c>
      <c r="S119" s="714">
        <v>8612.26</v>
      </c>
      <c r="T119" s="714">
        <v>21679.17</v>
      </c>
      <c r="U119" s="714">
        <v>1408.08</v>
      </c>
      <c r="V119" s="714">
        <v>26198.68</v>
      </c>
      <c r="W119" s="714">
        <v>800.38</v>
      </c>
      <c r="X119" s="714">
        <v>82666.95</v>
      </c>
      <c r="Y119" s="714">
        <v>2168.83</v>
      </c>
      <c r="Z119" s="714">
        <v>3242.33</v>
      </c>
      <c r="AA119" s="714">
        <v>11694.15</v>
      </c>
      <c r="AB119" s="714">
        <v>2038.33</v>
      </c>
      <c r="AC119" s="714">
        <v>9396.9599999999991</v>
      </c>
      <c r="AD119" s="714">
        <v>7826.02</v>
      </c>
      <c r="AE119" s="714">
        <v>11284.68</v>
      </c>
    </row>
    <row r="120" spans="3:31" x14ac:dyDescent="0.25">
      <c r="C120" s="711">
        <v>2007</v>
      </c>
      <c r="E120" s="821">
        <f t="shared" si="13"/>
        <v>0</v>
      </c>
      <c r="F120" s="821" t="b">
        <f t="shared" si="14"/>
        <v>0</v>
      </c>
      <c r="G120" s="714">
        <v>1547.93</v>
      </c>
      <c r="H120" s="714">
        <v>6941.69</v>
      </c>
      <c r="I120" s="714">
        <v>4999.7700000000004</v>
      </c>
      <c r="J120" s="714">
        <v>1290.28</v>
      </c>
      <c r="K120" s="714">
        <v>3402.99</v>
      </c>
      <c r="L120" s="714">
        <v>807</v>
      </c>
      <c r="M120" s="714">
        <v>847.41</v>
      </c>
      <c r="N120" s="714">
        <v>23658.07</v>
      </c>
      <c r="O120" s="714">
        <v>14390.76</v>
      </c>
      <c r="P120" s="714">
        <v>1309.58</v>
      </c>
      <c r="Q120" s="714">
        <v>10594.46</v>
      </c>
      <c r="R120" s="714">
        <v>3414.36</v>
      </c>
      <c r="S120" s="714">
        <v>7586.06</v>
      </c>
      <c r="T120" s="714">
        <v>19937.89</v>
      </c>
      <c r="U120" s="714">
        <v>1280.56</v>
      </c>
      <c r="V120" s="714">
        <v>26225.56</v>
      </c>
      <c r="W120" s="714">
        <v>691.51</v>
      </c>
      <c r="X120" s="714">
        <v>79094.59</v>
      </c>
      <c r="Y120" s="714">
        <v>2123.83</v>
      </c>
      <c r="Z120" s="714">
        <v>2898.44</v>
      </c>
      <c r="AA120" s="714">
        <v>13098.5</v>
      </c>
      <c r="AB120" s="714">
        <v>1687.66</v>
      </c>
      <c r="AC120" s="714">
        <v>8983.74</v>
      </c>
      <c r="AD120" s="714">
        <v>7376.97</v>
      </c>
      <c r="AE120" s="714">
        <v>10724.55</v>
      </c>
    </row>
    <row r="121" spans="3:31" x14ac:dyDescent="0.25">
      <c r="C121" s="711">
        <v>2008</v>
      </c>
      <c r="E121" s="821">
        <f t="shared" si="13"/>
        <v>0</v>
      </c>
      <c r="F121" s="821" t="b">
        <f t="shared" si="14"/>
        <v>0</v>
      </c>
      <c r="G121" s="714">
        <v>1484.98</v>
      </c>
      <c r="H121" s="714">
        <v>7134.11</v>
      </c>
      <c r="I121" s="714">
        <v>4799.03</v>
      </c>
      <c r="J121" s="714">
        <v>1076.29</v>
      </c>
      <c r="K121" s="714">
        <v>3345.8</v>
      </c>
      <c r="L121" s="714">
        <v>823.61</v>
      </c>
      <c r="M121" s="714">
        <v>813.84</v>
      </c>
      <c r="N121" s="714">
        <v>22315.759999999998</v>
      </c>
      <c r="O121" s="714">
        <v>14952.48</v>
      </c>
      <c r="P121" s="714">
        <v>1267.49</v>
      </c>
      <c r="Q121" s="714">
        <v>10748.71</v>
      </c>
      <c r="R121" s="714">
        <v>3508.6</v>
      </c>
      <c r="S121" s="714">
        <v>6513.64</v>
      </c>
      <c r="T121" s="714">
        <v>18484.48</v>
      </c>
      <c r="U121" s="714">
        <v>1216.6400000000001</v>
      </c>
      <c r="V121" s="714">
        <v>24871.46</v>
      </c>
      <c r="W121" s="714">
        <v>618.44000000000005</v>
      </c>
      <c r="X121" s="714">
        <v>76333</v>
      </c>
      <c r="Y121" s="714">
        <v>2099.48</v>
      </c>
      <c r="Z121" s="714">
        <v>2627.09</v>
      </c>
      <c r="AA121" s="714">
        <v>14070.84</v>
      </c>
      <c r="AB121" s="714">
        <v>1384.58</v>
      </c>
      <c r="AC121" s="714">
        <v>8334.2000000000007</v>
      </c>
      <c r="AD121" s="714">
        <v>6731.34</v>
      </c>
      <c r="AE121" s="714">
        <v>10272.31</v>
      </c>
    </row>
    <row r="122" spans="3:31" x14ac:dyDescent="0.25">
      <c r="C122" s="711">
        <v>2009</v>
      </c>
      <c r="E122" s="821">
        <f t="shared" si="13"/>
        <v>0</v>
      </c>
      <c r="F122" s="821" t="b">
        <f t="shared" si="14"/>
        <v>0</v>
      </c>
      <c r="G122" s="714">
        <v>1314</v>
      </c>
      <c r="H122" s="714">
        <v>7330.31</v>
      </c>
      <c r="I122" s="714">
        <v>4499.88</v>
      </c>
      <c r="J122" s="714">
        <v>1174.6199999999999</v>
      </c>
      <c r="K122" s="714">
        <v>3120.82</v>
      </c>
      <c r="L122" s="714">
        <v>882.35</v>
      </c>
      <c r="M122" s="714">
        <v>768.21</v>
      </c>
      <c r="N122" s="714">
        <v>22049.27</v>
      </c>
      <c r="O122" s="714">
        <v>15336.45</v>
      </c>
      <c r="P122" s="714">
        <v>1220.9000000000001</v>
      </c>
      <c r="Q122" s="714">
        <v>10084.530000000001</v>
      </c>
      <c r="R122" s="714">
        <v>3307.93</v>
      </c>
      <c r="S122" s="714">
        <v>5550.08</v>
      </c>
      <c r="T122" s="714">
        <v>17897.849999999999</v>
      </c>
      <c r="U122" s="714">
        <v>1178.06</v>
      </c>
      <c r="V122" s="714">
        <v>23066.37</v>
      </c>
      <c r="W122" s="714">
        <v>575.33000000000004</v>
      </c>
      <c r="X122" s="714">
        <v>74432</v>
      </c>
      <c r="Y122" s="714">
        <v>2031.26</v>
      </c>
      <c r="Z122" s="714">
        <v>2395.0700000000002</v>
      </c>
      <c r="AA122" s="714">
        <v>14559.01</v>
      </c>
      <c r="AB122" s="714">
        <v>1133.1500000000001</v>
      </c>
      <c r="AC122" s="714">
        <v>8071.37</v>
      </c>
      <c r="AD122" s="714">
        <v>6488.93</v>
      </c>
      <c r="AE122" s="714">
        <v>9731.2099999999991</v>
      </c>
    </row>
    <row r="123" spans="3:31" x14ac:dyDescent="0.25">
      <c r="C123" s="711">
        <v>2010</v>
      </c>
      <c r="E123" s="821">
        <f t="shared" si="13"/>
        <v>0</v>
      </c>
      <c r="F123" s="821" t="b">
        <f t="shared" si="14"/>
        <v>0</v>
      </c>
      <c r="G123" s="714">
        <v>1158.48</v>
      </c>
      <c r="H123" s="714">
        <v>7717.39</v>
      </c>
      <c r="I123" s="714">
        <v>4367.5600000000004</v>
      </c>
      <c r="J123" s="714">
        <v>1314.2</v>
      </c>
      <c r="K123" s="714">
        <v>3006.65</v>
      </c>
      <c r="L123" s="714">
        <v>1041.75</v>
      </c>
      <c r="M123" s="714">
        <v>779.51</v>
      </c>
      <c r="N123" s="714">
        <v>22031.17</v>
      </c>
      <c r="O123" s="714">
        <v>15868.36</v>
      </c>
      <c r="P123" s="714">
        <v>1165.53</v>
      </c>
      <c r="Q123" s="714">
        <v>10028.08</v>
      </c>
      <c r="R123" s="714">
        <v>2972.33</v>
      </c>
      <c r="S123" s="714">
        <v>4787.07</v>
      </c>
      <c r="T123" s="714">
        <v>17485.7</v>
      </c>
      <c r="U123" s="714">
        <v>1145.55</v>
      </c>
      <c r="V123" s="714">
        <v>22483.96</v>
      </c>
      <c r="W123" s="714">
        <v>553.86</v>
      </c>
      <c r="X123" s="714">
        <v>71903.710000000006</v>
      </c>
      <c r="Y123" s="714">
        <v>2004.86</v>
      </c>
      <c r="Z123" s="714">
        <v>2188.73</v>
      </c>
      <c r="AA123" s="714">
        <v>15311.33</v>
      </c>
      <c r="AB123" s="714">
        <v>939.27</v>
      </c>
      <c r="AC123" s="714">
        <v>7600.44</v>
      </c>
      <c r="AD123" s="714">
        <v>6573</v>
      </c>
      <c r="AE123" s="714">
        <v>9038.32</v>
      </c>
    </row>
    <row r="124" spans="3:31" x14ac:dyDescent="0.25">
      <c r="C124" s="711">
        <v>2011</v>
      </c>
      <c r="E124" s="821">
        <f t="shared" si="13"/>
        <v>0</v>
      </c>
      <c r="F124" s="821" t="b">
        <f t="shared" si="14"/>
        <v>0</v>
      </c>
      <c r="G124" s="714">
        <v>1101.95</v>
      </c>
      <c r="H124" s="714">
        <v>8033.63</v>
      </c>
      <c r="I124" s="714">
        <v>4234.96</v>
      </c>
      <c r="J124" s="714">
        <v>1362.81</v>
      </c>
      <c r="K124" s="714">
        <v>2990.63</v>
      </c>
      <c r="L124" s="714">
        <v>1247.3900000000001</v>
      </c>
      <c r="M124" s="714">
        <v>769.65</v>
      </c>
      <c r="N124" s="714">
        <v>22324.58</v>
      </c>
      <c r="O124" s="714">
        <v>16391.009999999998</v>
      </c>
      <c r="P124" s="714">
        <v>1145.99</v>
      </c>
      <c r="Q124" s="714">
        <v>10016.700000000001</v>
      </c>
      <c r="R124" s="714">
        <v>2868.04</v>
      </c>
      <c r="S124" s="714">
        <v>4228.1000000000004</v>
      </c>
      <c r="T124" s="714">
        <v>16432.59</v>
      </c>
      <c r="U124" s="714">
        <v>1186.68</v>
      </c>
      <c r="V124" s="714">
        <v>21680.12</v>
      </c>
      <c r="W124" s="714">
        <v>551.48</v>
      </c>
      <c r="X124" s="714">
        <v>67319.16</v>
      </c>
      <c r="Y124" s="714">
        <v>1829.08</v>
      </c>
      <c r="Z124" s="714">
        <v>2019.92</v>
      </c>
      <c r="AA124" s="714">
        <v>16369.75</v>
      </c>
      <c r="AB124" s="714">
        <v>845.36</v>
      </c>
      <c r="AC124" s="714">
        <v>7020.16</v>
      </c>
      <c r="AD124" s="714">
        <v>6534.43</v>
      </c>
      <c r="AE124" s="714">
        <v>8288.41</v>
      </c>
    </row>
    <row r="125" spans="3:31" x14ac:dyDescent="0.25">
      <c r="C125" s="711">
        <v>2012</v>
      </c>
      <c r="E125" s="821">
        <f t="shared" si="13"/>
        <v>0</v>
      </c>
      <c r="F125" s="821" t="b">
        <f t="shared" si="14"/>
        <v>0</v>
      </c>
      <c r="G125" s="714">
        <v>1011.56</v>
      </c>
      <c r="H125" s="714">
        <v>7469.87</v>
      </c>
      <c r="I125" s="714">
        <v>4015.11</v>
      </c>
      <c r="J125" s="714">
        <v>1438.75</v>
      </c>
      <c r="K125" s="714">
        <v>2951.32</v>
      </c>
      <c r="L125" s="714">
        <v>1484.46</v>
      </c>
      <c r="M125" s="714">
        <v>637.95000000000005</v>
      </c>
      <c r="N125" s="714">
        <v>22690.080000000002</v>
      </c>
      <c r="O125" s="714">
        <v>17066.41</v>
      </c>
      <c r="P125" s="714">
        <v>1134.26</v>
      </c>
      <c r="Q125" s="714">
        <v>8814</v>
      </c>
      <c r="R125" s="714">
        <v>2911.79</v>
      </c>
      <c r="S125" s="714">
        <v>3719.92</v>
      </c>
      <c r="T125" s="714">
        <v>16930.89</v>
      </c>
      <c r="U125" s="714">
        <v>1227.8900000000001</v>
      </c>
      <c r="V125" s="714">
        <v>18407.96</v>
      </c>
      <c r="W125" s="714">
        <v>535.41</v>
      </c>
      <c r="X125" s="714">
        <v>60217.58</v>
      </c>
      <c r="Y125" s="714">
        <v>1497.15</v>
      </c>
      <c r="Z125" s="714">
        <v>1826.46</v>
      </c>
      <c r="AA125" s="714">
        <v>15874.73</v>
      </c>
      <c r="AB125" s="714">
        <v>690.67</v>
      </c>
      <c r="AC125" s="714">
        <v>7212.61</v>
      </c>
      <c r="AD125" s="714">
        <v>5387.56</v>
      </c>
      <c r="AE125" s="714">
        <v>7513.85</v>
      </c>
    </row>
    <row r="126" spans="3:31" x14ac:dyDescent="0.25">
      <c r="C126" s="711">
        <v>2013</v>
      </c>
      <c r="E126" s="821">
        <f t="shared" si="13"/>
        <v>0</v>
      </c>
      <c r="F126" s="821" t="b">
        <f t="shared" si="14"/>
        <v>0</v>
      </c>
      <c r="G126" s="714">
        <v>880.7</v>
      </c>
      <c r="H126" s="714">
        <v>6957.49</v>
      </c>
      <c r="I126" s="714">
        <v>3821.56</v>
      </c>
      <c r="J126" s="714">
        <v>1377.05</v>
      </c>
      <c r="K126" s="714">
        <v>2852.34</v>
      </c>
      <c r="L126" s="714">
        <v>1527.87</v>
      </c>
      <c r="M126" s="714">
        <v>577.6</v>
      </c>
      <c r="N126" s="714">
        <v>23159.79</v>
      </c>
      <c r="O126" s="714">
        <v>17758.38</v>
      </c>
      <c r="P126" s="714">
        <v>1072.9100000000001</v>
      </c>
      <c r="Q126" s="714">
        <v>8816.43</v>
      </c>
      <c r="R126" s="714">
        <v>2828.32</v>
      </c>
      <c r="S126" s="714">
        <v>3237</v>
      </c>
      <c r="T126" s="714">
        <v>16759.689999999999</v>
      </c>
      <c r="U126" s="714">
        <v>1164.92</v>
      </c>
      <c r="V126" s="714">
        <v>16987.41</v>
      </c>
      <c r="W126" s="714">
        <v>476.3</v>
      </c>
      <c r="X126" s="714">
        <v>53415.82</v>
      </c>
      <c r="Y126" s="714">
        <v>1326.83</v>
      </c>
      <c r="Z126" s="714">
        <v>1668.1</v>
      </c>
      <c r="AA126" s="714">
        <v>14924.18</v>
      </c>
      <c r="AB126" s="714">
        <v>637.08000000000004</v>
      </c>
      <c r="AC126" s="714">
        <v>6127.06</v>
      </c>
      <c r="AD126" s="714">
        <v>4989.76</v>
      </c>
      <c r="AE126" s="714">
        <v>6712.2</v>
      </c>
    </row>
    <row r="128" spans="3:31" x14ac:dyDescent="0.25">
      <c r="C128" s="711" t="str">
        <f>"Estimated number of AIDS-related deaths among adolescents (aged 10-19), "&amp;E2&amp;", 2001-2013"</f>
        <v>Estimated number of AIDS-related deaths among adolescents (aged 10-19), Bangladesh, 2001-2013</v>
      </c>
    </row>
    <row r="129" spans="3:31" x14ac:dyDescent="0.25">
      <c r="C129" s="711">
        <v>2001</v>
      </c>
      <c r="E129" s="821">
        <f t="shared" ref="E129:E141" si="15">IF(ISNUMBER(IF(F129&lt;100,"&lt;100",IF(F129&lt;200,"&lt;200",IF(F129&lt;500,"&lt;500",IF(F129&lt;1000,"&lt;1,000",IF(F129&lt;10000,(ROUND(F129,-2)),IF(F129&lt;100000,(ROUND(F129,-3)),IF(F129&lt;1000000,(ROUND(F129,-4)),IF(F129&gt;=1000000,(ROUND(F129,-5))))))))))),(IF(F129&lt;100,"&lt;100",IF(F129&lt;200,"&lt;200",IF(F129&lt;500,"&lt;500",IF(F129&lt;1000,"&lt;1,000",IF(F129&lt;10000,(ROUND(F129,-2)),IF(F129&lt;100000,(ROUND(F129,-3)),IF(F129&lt;1000000,(ROUND(F129,-4)),IF(F129&gt;=1000000,(ROUND(F129,-5))))))))))),"-")</f>
        <v>0</v>
      </c>
      <c r="F129" s="821" t="b">
        <f>IF(ISBLANK(IF($F$2=$G$2,G129,IF($F$2=$H$2,H129,IF($F$2=$I$2,I129,IF($F$2=$J$2,J129,IF($F$2=$K$2,K129,IF($F$2=$L$2,L129,IF($F$2=$M$2,M129,IF($F$2=$N$2,N129,IF($F$2=$O$2,O129,IF($F$2=$P$2,P129,IF($F$2=$Q$2,Q129,IF($F$2=$R$2,R129,IF($F$2=$S$2,S129,IF($F$2=$T$2,T129,IF($F$2=$U$2,U129,IF($F$2=$V$2,V129,IF($F$2=$W$2,W129,IF($F$2=$X$2,X129,IF($F$2=$Y$2,Y129,IF($F$2=$Z$2,Z129,IF($F$2=$AA$2,AA129,IF($F$2=$AB$2,AB129,IF($F$2=$AC$2,AC129,IF($F$2=$AD$2,AD129,IF($F$2=$AE$2,AE129)))))))))))))))))))))))))),"-",(IF($F$2=$G$2,G129,IF($F$2=$H$2,H129,IF($F$2=$I$2,I129,IF($F$2=$J$2,J129,IF($F$2=$K$2,K129,IF($F$2=$L$2,L129,IF($F$2=$M$2,M129,IF($F$2=$N$2,N129,IF($F$2=$O$2,O129,IF($F$2=$P$2,P129,IF($F$2=$Q$2,Q129,IF($F$2=$R$2,R129,IF($F$2=$S$2,S129,IF($F$2=$T$2,T129,IF($F$2=$U$2,U129,IF($F$2=$V$2,V129,IF($F$2=$W$2,W129,IF($F$2=$X$2,X129,IF($F$2=$Y$2,Y129,IF($F$2=$Z$2,Z129,IF($F$2=$AA$2,AA129,IF($F$2=$AB$2,AB129,IF($F$2=$AC$2,AC129,IF($F$2=$AD$2,AD129,IF($F$2=$AE$2,AE129)))))))))))))))))))))))))))</f>
        <v>0</v>
      </c>
      <c r="G129" s="822">
        <v>111</v>
      </c>
      <c r="H129" s="822">
        <v>310</v>
      </c>
      <c r="I129" s="822">
        <v>541</v>
      </c>
      <c r="J129" s="822">
        <v>1233</v>
      </c>
      <c r="K129" s="822">
        <v>1434</v>
      </c>
      <c r="L129" s="822">
        <v>1891</v>
      </c>
      <c r="M129" s="822">
        <v>519</v>
      </c>
      <c r="N129" s="822">
        <v>1443.3933000000002</v>
      </c>
      <c r="O129" s="822">
        <v>50.212699999999998</v>
      </c>
      <c r="P129" s="822">
        <v>27</v>
      </c>
      <c r="Q129" s="822">
        <v>1673</v>
      </c>
      <c r="R129" s="822">
        <v>92</v>
      </c>
      <c r="S129" s="822">
        <v>3789</v>
      </c>
      <c r="T129" s="822">
        <v>812</v>
      </c>
      <c r="U129" s="822">
        <v>71</v>
      </c>
      <c r="V129" s="822">
        <v>2100</v>
      </c>
      <c r="W129" s="822">
        <v>1057</v>
      </c>
      <c r="X129" s="822">
        <v>2247</v>
      </c>
      <c r="Y129" s="822">
        <v>57</v>
      </c>
      <c r="Z129" s="822">
        <v>147</v>
      </c>
      <c r="AA129" s="822">
        <v>6351</v>
      </c>
      <c r="AB129" s="822">
        <v>77</v>
      </c>
      <c r="AC129" s="822">
        <v>4133</v>
      </c>
      <c r="AD129" s="822">
        <v>3897</v>
      </c>
      <c r="AE129" s="822">
        <v>2567</v>
      </c>
    </row>
    <row r="130" spans="3:31" x14ac:dyDescent="0.25">
      <c r="C130" s="711">
        <v>2002</v>
      </c>
      <c r="E130" s="821">
        <f t="shared" si="15"/>
        <v>0</v>
      </c>
      <c r="F130" s="821" t="b">
        <f t="shared" ref="F130:F141" si="16">IF(ISBLANK(IF($F$2=$G$2,G130,IF($F$2=$H$2,H130,IF($F$2=$I$2,I130,IF($F$2=$J$2,J130,IF($F$2=$K$2,K130,IF($F$2=$L$2,L130,IF($F$2=$M$2,M130,IF($F$2=$N$2,N130,IF($F$2=$O$2,O130,IF($F$2=$P$2,P130,IF($F$2=$Q$2,Q130,IF($F$2=$R$2,R130,IF($F$2=$S$2,S130,IF($F$2=$T$2,T130,IF($F$2=$U$2,U130,IF($F$2=$V$2,V130,IF($F$2=$W$2,W130,IF($F$2=$X$2,X130,IF($F$2=$Y$2,Y130,IF($F$2=$Z$2,Z130,IF($F$2=$AA$2,AA130,IF($F$2=$AB$2,AB130,IF($F$2=$AC$2,AC130,IF($F$2=$AD$2,AD130,IF($F$2=$AE$2,AE130)))))))))))))))))))))))))),"-",(IF($F$2=$G$2,G130,IF($F$2=$H$2,H130,IF($F$2=$I$2,I130,IF($F$2=$J$2,J130,IF($F$2=$K$2,K130,IF($F$2=$L$2,L130,IF($F$2=$M$2,M130,IF($F$2=$N$2,N130,IF($F$2=$O$2,O130,IF($F$2=$P$2,P130,IF($F$2=$Q$2,Q130,IF($F$2=$R$2,R130,IF($F$2=$S$2,S130,IF($F$2=$T$2,T130,IF($F$2=$U$2,U130,IF($F$2=$V$2,V130,IF($F$2=$W$2,W130,IF($F$2=$X$2,X130,IF($F$2=$Y$2,Y130,IF($F$2=$Z$2,Z130,IF($F$2=$AA$2,AA130,IF($F$2=$AB$2,AB130,IF($F$2=$AC$2,AC130,IF($F$2=$AD$2,AD130,IF($F$2=$AE$2,AE130)))))))))))))))))))))))))))</f>
        <v>0</v>
      </c>
      <c r="G130" s="714">
        <v>133</v>
      </c>
      <c r="H130" s="714">
        <v>315</v>
      </c>
      <c r="I130" s="714">
        <v>680</v>
      </c>
      <c r="J130" s="714">
        <v>1507</v>
      </c>
      <c r="K130" s="714">
        <v>1582</v>
      </c>
      <c r="L130" s="714">
        <v>2556</v>
      </c>
      <c r="M130" s="714">
        <v>622</v>
      </c>
      <c r="N130" s="714">
        <v>1450.4612999999999</v>
      </c>
      <c r="O130" s="714">
        <v>73.549400000000006</v>
      </c>
      <c r="P130" s="714">
        <v>32</v>
      </c>
      <c r="Q130" s="714">
        <v>2420</v>
      </c>
      <c r="R130" s="714">
        <v>113</v>
      </c>
      <c r="S130" s="714">
        <v>4487</v>
      </c>
      <c r="T130" s="714">
        <v>984</v>
      </c>
      <c r="U130" s="714">
        <v>89</v>
      </c>
      <c r="V130" s="714">
        <v>2552</v>
      </c>
      <c r="W130" s="714">
        <v>1195</v>
      </c>
      <c r="X130" s="714">
        <v>2404</v>
      </c>
      <c r="Y130" s="714">
        <v>71</v>
      </c>
      <c r="Z130" s="714">
        <v>153</v>
      </c>
      <c r="AA130" s="714">
        <v>7320</v>
      </c>
      <c r="AB130" s="714">
        <v>80</v>
      </c>
      <c r="AC130" s="714">
        <v>5126</v>
      </c>
      <c r="AD130" s="714">
        <v>4378</v>
      </c>
      <c r="AE130" s="714">
        <v>3349</v>
      </c>
    </row>
    <row r="131" spans="3:31" x14ac:dyDescent="0.25">
      <c r="C131" s="711">
        <v>2003</v>
      </c>
      <c r="E131" s="821">
        <f t="shared" si="15"/>
        <v>0</v>
      </c>
      <c r="F131" s="821" t="b">
        <f t="shared" si="16"/>
        <v>0</v>
      </c>
      <c r="G131" s="714">
        <v>163</v>
      </c>
      <c r="H131" s="714">
        <v>324</v>
      </c>
      <c r="I131" s="714">
        <v>850</v>
      </c>
      <c r="J131" s="714">
        <v>1813</v>
      </c>
      <c r="K131" s="714">
        <v>1727</v>
      </c>
      <c r="L131" s="714">
        <v>3429</v>
      </c>
      <c r="M131" s="714">
        <v>722</v>
      </c>
      <c r="N131" s="714">
        <v>1502.2203999999999</v>
      </c>
      <c r="O131" s="714">
        <v>102</v>
      </c>
      <c r="P131" s="714">
        <v>38</v>
      </c>
      <c r="Q131" s="714">
        <v>3435</v>
      </c>
      <c r="R131" s="714">
        <v>153</v>
      </c>
      <c r="S131" s="714">
        <v>5196</v>
      </c>
      <c r="T131" s="714">
        <v>1170</v>
      </c>
      <c r="U131" s="714">
        <v>117</v>
      </c>
      <c r="V131" s="714">
        <v>3080</v>
      </c>
      <c r="W131" s="714">
        <v>1317</v>
      </c>
      <c r="X131" s="714">
        <v>2614</v>
      </c>
      <c r="Y131" s="714">
        <v>92</v>
      </c>
      <c r="Z131" s="714">
        <v>163</v>
      </c>
      <c r="AA131" s="714">
        <v>8166</v>
      </c>
      <c r="AB131" s="714">
        <v>82</v>
      </c>
      <c r="AC131" s="714">
        <v>6227</v>
      </c>
      <c r="AD131" s="714">
        <v>4808</v>
      </c>
      <c r="AE131" s="714">
        <v>4273</v>
      </c>
    </row>
    <row r="132" spans="3:31" x14ac:dyDescent="0.25">
      <c r="C132" s="711">
        <v>2004</v>
      </c>
      <c r="E132" s="821">
        <f t="shared" si="15"/>
        <v>0</v>
      </c>
      <c r="F132" s="821" t="b">
        <f t="shared" si="16"/>
        <v>0</v>
      </c>
      <c r="G132" s="714">
        <v>197</v>
      </c>
      <c r="H132" s="714">
        <v>325</v>
      </c>
      <c r="I132" s="714">
        <v>1052</v>
      </c>
      <c r="J132" s="714">
        <v>2151</v>
      </c>
      <c r="K132" s="714">
        <v>1863</v>
      </c>
      <c r="L132" s="714">
        <v>4526</v>
      </c>
      <c r="M132" s="714">
        <v>814</v>
      </c>
      <c r="N132" s="714">
        <v>1641.7156</v>
      </c>
      <c r="O132" s="714">
        <v>134</v>
      </c>
      <c r="P132" s="714">
        <v>41</v>
      </c>
      <c r="Q132" s="714">
        <v>4691</v>
      </c>
      <c r="R132" s="714">
        <v>217</v>
      </c>
      <c r="S132" s="714">
        <v>5878</v>
      </c>
      <c r="T132" s="714">
        <v>1368</v>
      </c>
      <c r="U132" s="714">
        <v>156</v>
      </c>
      <c r="V132" s="714">
        <v>3684</v>
      </c>
      <c r="W132" s="714">
        <v>1419</v>
      </c>
      <c r="X132" s="714">
        <v>2952</v>
      </c>
      <c r="Y132" s="714">
        <v>124</v>
      </c>
      <c r="Z132" s="714">
        <v>176</v>
      </c>
      <c r="AA132" s="714">
        <v>8827</v>
      </c>
      <c r="AB132" s="714">
        <v>83</v>
      </c>
      <c r="AC132" s="714">
        <v>7404</v>
      </c>
      <c r="AD132" s="714">
        <v>5004</v>
      </c>
      <c r="AE132" s="714">
        <v>5303</v>
      </c>
    </row>
    <row r="133" spans="3:31" x14ac:dyDescent="0.25">
      <c r="C133" s="711">
        <v>2005</v>
      </c>
      <c r="E133" s="821">
        <f t="shared" si="15"/>
        <v>0</v>
      </c>
      <c r="F133" s="821" t="b">
        <f t="shared" si="16"/>
        <v>0</v>
      </c>
      <c r="G133" s="714">
        <v>232</v>
      </c>
      <c r="H133" s="714">
        <v>319</v>
      </c>
      <c r="I133" s="714">
        <v>1271</v>
      </c>
      <c r="J133" s="714">
        <v>2478</v>
      </c>
      <c r="K133" s="714">
        <v>1980</v>
      </c>
      <c r="L133" s="714">
        <v>5811</v>
      </c>
      <c r="M133" s="714">
        <v>885</v>
      </c>
      <c r="N133" s="714">
        <v>1899.8977</v>
      </c>
      <c r="O133" s="714">
        <v>165</v>
      </c>
      <c r="P133" s="714">
        <v>43</v>
      </c>
      <c r="Q133" s="714">
        <v>6048</v>
      </c>
      <c r="R133" s="714">
        <v>311</v>
      </c>
      <c r="S133" s="714">
        <v>6447</v>
      </c>
      <c r="T133" s="714">
        <v>1585</v>
      </c>
      <c r="U133" s="714">
        <v>202</v>
      </c>
      <c r="V133" s="714">
        <v>4348</v>
      </c>
      <c r="W133" s="714">
        <v>1462</v>
      </c>
      <c r="X133" s="714">
        <v>3478</v>
      </c>
      <c r="Y133" s="714">
        <v>164</v>
      </c>
      <c r="Z133" s="714">
        <v>187</v>
      </c>
      <c r="AA133" s="714">
        <v>8813</v>
      </c>
      <c r="AB133" s="714">
        <v>85</v>
      </c>
      <c r="AC133" s="714">
        <v>8603</v>
      </c>
      <c r="AD133" s="714">
        <v>5098</v>
      </c>
      <c r="AE133" s="714">
        <v>6344</v>
      </c>
    </row>
    <row r="134" spans="3:31" x14ac:dyDescent="0.25">
      <c r="C134" s="711">
        <v>2006</v>
      </c>
      <c r="E134" s="821">
        <f t="shared" si="15"/>
        <v>0</v>
      </c>
      <c r="F134" s="821" t="b">
        <f t="shared" si="16"/>
        <v>0</v>
      </c>
      <c r="G134" s="714">
        <v>267</v>
      </c>
      <c r="H134" s="714">
        <v>316</v>
      </c>
      <c r="I134" s="714">
        <v>1522</v>
      </c>
      <c r="J134" s="714">
        <v>2726</v>
      </c>
      <c r="K134" s="714">
        <v>2076</v>
      </c>
      <c r="L134" s="714">
        <v>7206</v>
      </c>
      <c r="M134" s="714">
        <v>912</v>
      </c>
      <c r="N134" s="714">
        <v>2273.8703999999998</v>
      </c>
      <c r="O134" s="714">
        <v>192</v>
      </c>
      <c r="P134" s="714">
        <v>44</v>
      </c>
      <c r="Q134" s="714">
        <v>7347</v>
      </c>
      <c r="R134" s="714">
        <v>425</v>
      </c>
      <c r="S134" s="714">
        <v>6822</v>
      </c>
      <c r="T134" s="714">
        <v>1818</v>
      </c>
      <c r="U134" s="714">
        <v>244</v>
      </c>
      <c r="V134" s="714">
        <v>5143</v>
      </c>
      <c r="W134" s="714">
        <v>1239</v>
      </c>
      <c r="X134" s="714">
        <v>4231</v>
      </c>
      <c r="Y134" s="714">
        <v>213</v>
      </c>
      <c r="Z134" s="714">
        <v>191</v>
      </c>
      <c r="AA134" s="714">
        <v>8492</v>
      </c>
      <c r="AB134" s="714">
        <v>84</v>
      </c>
      <c r="AC134" s="714">
        <v>9615</v>
      </c>
      <c r="AD134" s="714">
        <v>5103</v>
      </c>
      <c r="AE134" s="714">
        <v>7296</v>
      </c>
    </row>
    <row r="135" spans="3:31" x14ac:dyDescent="0.25">
      <c r="C135" s="711">
        <v>2007</v>
      </c>
      <c r="E135" s="821">
        <f t="shared" si="15"/>
        <v>0</v>
      </c>
      <c r="F135" s="821" t="b">
        <f t="shared" si="16"/>
        <v>0</v>
      </c>
      <c r="G135" s="714">
        <v>299</v>
      </c>
      <c r="H135" s="714">
        <v>338</v>
      </c>
      <c r="I135" s="714">
        <v>1806</v>
      </c>
      <c r="J135" s="714">
        <v>3005</v>
      </c>
      <c r="K135" s="714">
        <v>2084</v>
      </c>
      <c r="L135" s="714">
        <v>8506</v>
      </c>
      <c r="M135" s="714">
        <v>873</v>
      </c>
      <c r="N135" s="714">
        <v>2743.7398000000003</v>
      </c>
      <c r="O135" s="714">
        <v>218</v>
      </c>
      <c r="P135" s="714">
        <v>44</v>
      </c>
      <c r="Q135" s="714">
        <v>8261</v>
      </c>
      <c r="R135" s="714">
        <v>552</v>
      </c>
      <c r="S135" s="714">
        <v>7017</v>
      </c>
      <c r="T135" s="714">
        <v>2066</v>
      </c>
      <c r="U135" s="714">
        <v>279</v>
      </c>
      <c r="V135" s="714">
        <v>5896</v>
      </c>
      <c r="W135" s="714">
        <v>1095</v>
      </c>
      <c r="X135" s="714">
        <v>5197</v>
      </c>
      <c r="Y135" s="714">
        <v>260</v>
      </c>
      <c r="Z135" s="714">
        <v>192</v>
      </c>
      <c r="AA135" s="714">
        <v>8987</v>
      </c>
      <c r="AB135" s="714">
        <v>81</v>
      </c>
      <c r="AC135" s="714">
        <v>10086</v>
      </c>
      <c r="AD135" s="714">
        <v>4980</v>
      </c>
      <c r="AE135" s="714">
        <v>7941</v>
      </c>
    </row>
    <row r="136" spans="3:31" x14ac:dyDescent="0.25">
      <c r="C136" s="711">
        <v>2008</v>
      </c>
      <c r="E136" s="821">
        <f t="shared" si="15"/>
        <v>0</v>
      </c>
      <c r="F136" s="821" t="b">
        <f t="shared" si="16"/>
        <v>0</v>
      </c>
      <c r="G136" s="714">
        <v>335</v>
      </c>
      <c r="H136" s="714">
        <v>345</v>
      </c>
      <c r="I136" s="714">
        <v>2077</v>
      </c>
      <c r="J136" s="714">
        <v>3292</v>
      </c>
      <c r="K136" s="714">
        <v>2187</v>
      </c>
      <c r="L136" s="714">
        <v>9566</v>
      </c>
      <c r="M136" s="714">
        <v>842</v>
      </c>
      <c r="N136" s="714">
        <v>3234.3163999999997</v>
      </c>
      <c r="O136" s="714">
        <v>244</v>
      </c>
      <c r="P136" s="714">
        <v>43</v>
      </c>
      <c r="Q136" s="714">
        <v>9133</v>
      </c>
      <c r="R136" s="714">
        <v>667</v>
      </c>
      <c r="S136" s="714">
        <v>7070</v>
      </c>
      <c r="T136" s="714">
        <v>2326</v>
      </c>
      <c r="U136" s="714">
        <v>313</v>
      </c>
      <c r="V136" s="714">
        <v>6911</v>
      </c>
      <c r="W136" s="714">
        <v>1090</v>
      </c>
      <c r="X136" s="714">
        <v>6404</v>
      </c>
      <c r="Y136" s="714">
        <v>303</v>
      </c>
      <c r="Z136" s="714">
        <v>192</v>
      </c>
      <c r="AA136" s="714">
        <v>8992</v>
      </c>
      <c r="AB136" s="714">
        <v>78</v>
      </c>
      <c r="AC136" s="714">
        <v>10000</v>
      </c>
      <c r="AD136" s="714">
        <v>4368</v>
      </c>
      <c r="AE136" s="714">
        <v>8390</v>
      </c>
    </row>
    <row r="137" spans="3:31" x14ac:dyDescent="0.25">
      <c r="C137" s="711">
        <v>2009</v>
      </c>
      <c r="E137" s="821">
        <f t="shared" si="15"/>
        <v>0</v>
      </c>
      <c r="F137" s="821" t="b">
        <f t="shared" si="16"/>
        <v>0</v>
      </c>
      <c r="G137" s="714">
        <v>344</v>
      </c>
      <c r="H137" s="714">
        <v>345</v>
      </c>
      <c r="I137" s="714">
        <v>2353</v>
      </c>
      <c r="J137" s="714">
        <v>3517</v>
      </c>
      <c r="K137" s="714">
        <v>2276</v>
      </c>
      <c r="L137" s="714">
        <v>10491</v>
      </c>
      <c r="M137" s="714">
        <v>790</v>
      </c>
      <c r="N137" s="714">
        <v>3775.8674000000001</v>
      </c>
      <c r="O137" s="714">
        <v>271</v>
      </c>
      <c r="P137" s="714">
        <v>44</v>
      </c>
      <c r="Q137" s="714">
        <v>9564</v>
      </c>
      <c r="R137" s="714">
        <v>797</v>
      </c>
      <c r="S137" s="714">
        <v>7045</v>
      </c>
      <c r="T137" s="714">
        <v>2655</v>
      </c>
      <c r="U137" s="714">
        <v>342</v>
      </c>
      <c r="V137" s="714">
        <v>7532</v>
      </c>
      <c r="W137" s="714">
        <v>1078</v>
      </c>
      <c r="X137" s="714">
        <v>7944</v>
      </c>
      <c r="Y137" s="714">
        <v>333</v>
      </c>
      <c r="Z137" s="714">
        <v>192</v>
      </c>
      <c r="AA137" s="714">
        <v>8141</v>
      </c>
      <c r="AB137" s="714">
        <v>78</v>
      </c>
      <c r="AC137" s="714">
        <v>10780</v>
      </c>
      <c r="AD137" s="714">
        <v>4109</v>
      </c>
      <c r="AE137" s="714">
        <v>8467</v>
      </c>
    </row>
    <row r="138" spans="3:31" x14ac:dyDescent="0.25">
      <c r="C138" s="711">
        <v>2010</v>
      </c>
      <c r="E138" s="821">
        <f t="shared" si="15"/>
        <v>0</v>
      </c>
      <c r="F138" s="821" t="b">
        <f t="shared" si="16"/>
        <v>0</v>
      </c>
      <c r="G138" s="714">
        <v>343</v>
      </c>
      <c r="H138" s="714">
        <v>345</v>
      </c>
      <c r="I138" s="714">
        <v>2637</v>
      </c>
      <c r="J138" s="714">
        <v>3807</v>
      </c>
      <c r="K138" s="714">
        <v>2292</v>
      </c>
      <c r="L138" s="714">
        <v>11095</v>
      </c>
      <c r="M138" s="714">
        <v>768</v>
      </c>
      <c r="N138" s="714">
        <v>4250.3353999999999</v>
      </c>
      <c r="O138" s="714">
        <v>301</v>
      </c>
      <c r="P138" s="714">
        <v>43</v>
      </c>
      <c r="Q138" s="714">
        <v>9406</v>
      </c>
      <c r="R138" s="714">
        <v>906</v>
      </c>
      <c r="S138" s="714">
        <v>7017</v>
      </c>
      <c r="T138" s="714">
        <v>3074</v>
      </c>
      <c r="U138" s="714">
        <v>380</v>
      </c>
      <c r="V138" s="714">
        <v>8483</v>
      </c>
      <c r="W138" s="714">
        <v>1032</v>
      </c>
      <c r="X138" s="714">
        <v>9596</v>
      </c>
      <c r="Y138" s="714">
        <v>355</v>
      </c>
      <c r="Z138" s="714">
        <v>191</v>
      </c>
      <c r="AA138" s="714">
        <v>7781</v>
      </c>
      <c r="AB138" s="714">
        <v>80</v>
      </c>
      <c r="AC138" s="714">
        <v>11180</v>
      </c>
      <c r="AD138" s="714">
        <v>4185</v>
      </c>
      <c r="AE138" s="714">
        <v>8439</v>
      </c>
    </row>
    <row r="139" spans="3:31" x14ac:dyDescent="0.25">
      <c r="C139" s="711">
        <v>2011</v>
      </c>
      <c r="E139" s="821">
        <f t="shared" si="15"/>
        <v>0</v>
      </c>
      <c r="F139" s="821" t="b">
        <f t="shared" si="16"/>
        <v>0</v>
      </c>
      <c r="G139" s="714">
        <v>314</v>
      </c>
      <c r="H139" s="714">
        <v>344</v>
      </c>
      <c r="I139" s="714">
        <v>2949</v>
      </c>
      <c r="J139" s="714">
        <v>4101</v>
      </c>
      <c r="K139" s="714">
        <v>2390</v>
      </c>
      <c r="L139" s="714">
        <v>11348</v>
      </c>
      <c r="M139" s="714">
        <v>785</v>
      </c>
      <c r="N139" s="714">
        <v>4653.9435000000003</v>
      </c>
      <c r="O139" s="714">
        <v>336</v>
      </c>
      <c r="P139" s="714">
        <v>45</v>
      </c>
      <c r="Q139" s="714">
        <v>9055</v>
      </c>
      <c r="R139" s="714">
        <v>999</v>
      </c>
      <c r="S139" s="714">
        <v>7017</v>
      </c>
      <c r="T139" s="714">
        <v>3522</v>
      </c>
      <c r="U139" s="714">
        <v>413</v>
      </c>
      <c r="V139" s="714">
        <v>9556</v>
      </c>
      <c r="W139" s="714">
        <v>961</v>
      </c>
      <c r="X139" s="714">
        <v>10486</v>
      </c>
      <c r="Y139" s="714">
        <v>352</v>
      </c>
      <c r="Z139" s="714">
        <v>194</v>
      </c>
      <c r="AA139" s="714">
        <v>7785</v>
      </c>
      <c r="AB139" s="714">
        <v>83</v>
      </c>
      <c r="AC139" s="714">
        <v>11436</v>
      </c>
      <c r="AD139" s="714">
        <v>4230</v>
      </c>
      <c r="AE139" s="714">
        <v>8340</v>
      </c>
    </row>
    <row r="140" spans="3:31" x14ac:dyDescent="0.25">
      <c r="C140" s="711">
        <v>2012</v>
      </c>
      <c r="E140" s="821">
        <f t="shared" si="15"/>
        <v>0</v>
      </c>
      <c r="F140" s="821" t="b">
        <f t="shared" si="16"/>
        <v>0</v>
      </c>
      <c r="G140" s="714">
        <v>265</v>
      </c>
      <c r="H140" s="714">
        <v>355</v>
      </c>
      <c r="I140" s="714">
        <v>3239</v>
      </c>
      <c r="J140" s="714">
        <v>4221</v>
      </c>
      <c r="K140" s="714">
        <v>2411</v>
      </c>
      <c r="L140" s="714">
        <v>11326</v>
      </c>
      <c r="M140" s="714">
        <v>737</v>
      </c>
      <c r="N140" s="714">
        <v>4982.6668</v>
      </c>
      <c r="O140" s="714">
        <v>380</v>
      </c>
      <c r="P140" s="714">
        <v>48</v>
      </c>
      <c r="Q140" s="714">
        <v>8328</v>
      </c>
      <c r="R140" s="714">
        <v>1135</v>
      </c>
      <c r="S140" s="714">
        <v>7034</v>
      </c>
      <c r="T140" s="714">
        <v>4038</v>
      </c>
      <c r="U140" s="714">
        <v>445</v>
      </c>
      <c r="V140" s="714">
        <v>10506</v>
      </c>
      <c r="W140" s="714">
        <v>961</v>
      </c>
      <c r="X140" s="714">
        <v>10019</v>
      </c>
      <c r="Y140" s="714">
        <v>349</v>
      </c>
      <c r="Z140" s="714">
        <v>201</v>
      </c>
      <c r="AA140" s="714">
        <v>7410</v>
      </c>
      <c r="AB140" s="714">
        <v>85</v>
      </c>
      <c r="AC140" s="714">
        <v>11959</v>
      </c>
      <c r="AD140" s="714">
        <v>4088</v>
      </c>
      <c r="AE140" s="714">
        <v>7804</v>
      </c>
    </row>
    <row r="141" spans="3:31" x14ac:dyDescent="0.25">
      <c r="C141" s="711">
        <v>2013</v>
      </c>
      <c r="E141" s="821">
        <f t="shared" si="15"/>
        <v>0</v>
      </c>
      <c r="F141" s="821" t="b">
        <f t="shared" si="16"/>
        <v>0</v>
      </c>
      <c r="G141" s="714">
        <v>211</v>
      </c>
      <c r="H141" s="714">
        <v>364</v>
      </c>
      <c r="I141" s="714">
        <v>3480</v>
      </c>
      <c r="J141" s="714">
        <v>4144</v>
      </c>
      <c r="K141" s="714">
        <v>2512</v>
      </c>
      <c r="L141" s="714">
        <v>11800</v>
      </c>
      <c r="M141" s="714">
        <v>668</v>
      </c>
      <c r="N141" s="714">
        <v>5189.3372999999992</v>
      </c>
      <c r="O141" s="714">
        <v>435</v>
      </c>
      <c r="P141" s="714">
        <v>51</v>
      </c>
      <c r="Q141" s="714">
        <v>7893</v>
      </c>
      <c r="R141" s="714">
        <v>1235</v>
      </c>
      <c r="S141" s="714">
        <v>6874</v>
      </c>
      <c r="T141" s="714">
        <v>4498</v>
      </c>
      <c r="U141" s="714">
        <v>486</v>
      </c>
      <c r="V141" s="714">
        <v>11229</v>
      </c>
      <c r="W141" s="714">
        <v>892</v>
      </c>
      <c r="X141" s="714">
        <v>9537</v>
      </c>
      <c r="Y141" s="714">
        <v>344</v>
      </c>
      <c r="Z141" s="714">
        <v>209</v>
      </c>
      <c r="AA141" s="714">
        <v>6465</v>
      </c>
      <c r="AB141" s="714">
        <v>80</v>
      </c>
      <c r="AC141" s="714">
        <v>11332</v>
      </c>
      <c r="AD141" s="714">
        <v>3938</v>
      </c>
      <c r="AE141" s="714">
        <v>7697</v>
      </c>
    </row>
  </sheetData>
  <sheetProtection sheet="1" objects="1" scenarios="1"/>
  <mergeCells count="99">
    <mergeCell ref="B1:C1"/>
    <mergeCell ref="B3:B11"/>
    <mergeCell ref="B12:B38"/>
    <mergeCell ref="B39:B50"/>
    <mergeCell ref="C3:D3"/>
    <mergeCell ref="C4:D4"/>
    <mergeCell ref="C5:D5"/>
    <mergeCell ref="C6:D6"/>
    <mergeCell ref="C7:D7"/>
    <mergeCell ref="C8:D8"/>
    <mergeCell ref="C9:D9"/>
    <mergeCell ref="C10:D10"/>
    <mergeCell ref="C11:D11"/>
    <mergeCell ref="C12:D12"/>
    <mergeCell ref="C13:D13"/>
    <mergeCell ref="C14:D14"/>
    <mergeCell ref="A60:A68"/>
    <mergeCell ref="B60:B61"/>
    <mergeCell ref="C60:C61"/>
    <mergeCell ref="C62:D62"/>
    <mergeCell ref="C63:D63"/>
    <mergeCell ref="C64:D64"/>
    <mergeCell ref="B65:B66"/>
    <mergeCell ref="C65:C66"/>
    <mergeCell ref="B67:B68"/>
    <mergeCell ref="C67:C68"/>
    <mergeCell ref="C87:C88"/>
    <mergeCell ref="A69:A75"/>
    <mergeCell ref="B69:B72"/>
    <mergeCell ref="C69:C70"/>
    <mergeCell ref="C71:C72"/>
    <mergeCell ref="B73:B74"/>
    <mergeCell ref="C73:C74"/>
    <mergeCell ref="C75:D75"/>
    <mergeCell ref="A89:A91"/>
    <mergeCell ref="C89:D89"/>
    <mergeCell ref="B90:B91"/>
    <mergeCell ref="C90:C91"/>
    <mergeCell ref="A76:A88"/>
    <mergeCell ref="B76:B77"/>
    <mergeCell ref="C76:C77"/>
    <mergeCell ref="C78:D78"/>
    <mergeCell ref="C79:D79"/>
    <mergeCell ref="C80:D80"/>
    <mergeCell ref="B81:B82"/>
    <mergeCell ref="C81:C82"/>
    <mergeCell ref="B83:B85"/>
    <mergeCell ref="C83:C85"/>
    <mergeCell ref="C86:D86"/>
    <mergeCell ref="B87:B88"/>
    <mergeCell ref="C92:D92"/>
    <mergeCell ref="A93:A95"/>
    <mergeCell ref="B93:B94"/>
    <mergeCell ref="C93:C94"/>
    <mergeCell ref="C95:D95"/>
    <mergeCell ref="A51:A59"/>
    <mergeCell ref="B51:B52"/>
    <mergeCell ref="C51:C52"/>
    <mergeCell ref="B53:B55"/>
    <mergeCell ref="C53:C55"/>
    <mergeCell ref="C56:D56"/>
    <mergeCell ref="B57:B59"/>
    <mergeCell ref="C57:C59"/>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7:D47"/>
    <mergeCell ref="C48:D48"/>
    <mergeCell ref="C49:D49"/>
    <mergeCell ref="C50:D50"/>
    <mergeCell ref="C42:D42"/>
    <mergeCell ref="C43:D43"/>
    <mergeCell ref="C44:D44"/>
    <mergeCell ref="C45:D45"/>
    <mergeCell ref="C46:D4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tabColor theme="1"/>
  </sheetPr>
  <dimension ref="A1:MQ496"/>
  <sheetViews>
    <sheetView zoomScale="85" zoomScaleNormal="85" workbookViewId="0">
      <pane xSplit="4" topLeftCell="E1" activePane="topRight" state="frozen"/>
      <selection activeCell="D18" sqref="D18:E18"/>
      <selection pane="topRight" activeCell="D18" sqref="D18:E18"/>
    </sheetView>
  </sheetViews>
  <sheetFormatPr defaultRowHeight="12.75" x14ac:dyDescent="0.25"/>
  <cols>
    <col min="1" max="1" width="9" style="11"/>
    <col min="2" max="2" width="6.625" style="12" customWidth="1"/>
    <col min="3" max="3" width="10.125" style="12" customWidth="1"/>
    <col min="4" max="4" width="46.125" style="26" customWidth="1"/>
    <col min="5" max="5" width="12.25" style="26" customWidth="1"/>
    <col min="6" max="6" width="10.25" style="11" bestFit="1" customWidth="1"/>
    <col min="7" max="7" width="10.875" style="11" customWidth="1"/>
    <col min="8" max="11" width="10.25" style="11" bestFit="1" customWidth="1"/>
    <col min="12" max="12" width="9.375" style="11" bestFit="1" customWidth="1"/>
    <col min="13" max="13" width="10.25" style="11" bestFit="1" customWidth="1"/>
    <col min="14" max="14" width="10.75" style="11" customWidth="1"/>
    <col min="15" max="15" width="9.375" style="11" bestFit="1" customWidth="1"/>
    <col min="16" max="17" width="10.25" style="11" bestFit="1" customWidth="1"/>
    <col min="18" max="20" width="10.125" style="11" customWidth="1"/>
    <col min="21" max="22" width="10.25" style="11" bestFit="1" customWidth="1"/>
    <col min="23" max="23" width="11.875" style="11" bestFit="1" customWidth="1"/>
    <col min="24" max="24" width="9.375" style="11" bestFit="1" customWidth="1"/>
    <col min="25" max="30" width="10.25" style="11" bestFit="1" customWidth="1"/>
    <col min="31" max="31" width="11.25" style="11" bestFit="1" customWidth="1"/>
    <col min="32" max="32" width="10.5" style="11" bestFit="1" customWidth="1"/>
    <col min="33" max="33" width="6.75" style="11" bestFit="1" customWidth="1"/>
    <col min="34" max="34" width="82.625" style="12" bestFit="1" customWidth="1"/>
    <col min="35" max="35" width="7.125" style="11" bestFit="1" customWidth="1"/>
    <col min="36" max="36" width="6" style="11" bestFit="1" customWidth="1"/>
    <col min="37" max="37" width="7.75" style="11" bestFit="1" customWidth="1"/>
    <col min="38" max="38" width="6.75" style="11" bestFit="1" customWidth="1"/>
    <col min="39" max="40" width="7.125" style="11" bestFit="1" customWidth="1"/>
    <col min="41" max="41" width="6" style="11" bestFit="1" customWidth="1"/>
    <col min="42" max="42" width="7.75" style="11" bestFit="1" customWidth="1"/>
    <col min="43" max="43" width="6.75" style="11" bestFit="1" customWidth="1"/>
    <col min="44" max="44" width="6.375" style="11" bestFit="1" customWidth="1"/>
    <col min="45" max="45" width="7.5" style="11" bestFit="1" customWidth="1"/>
    <col min="46" max="46" width="6.375" style="11" bestFit="1" customWidth="1"/>
    <col min="47" max="47" width="7.5" style="11" bestFit="1" customWidth="1"/>
    <col min="48" max="48" width="6.75" style="11" bestFit="1" customWidth="1"/>
    <col min="49" max="49" width="7.75" style="11" bestFit="1" customWidth="1"/>
    <col min="50" max="50" width="6.375" style="11" bestFit="1" customWidth="1"/>
    <col min="51" max="51" width="6" style="11" bestFit="1" customWidth="1"/>
    <col min="52" max="52" width="7.5" style="11" bestFit="1" customWidth="1"/>
    <col min="53" max="53" width="6" style="11" bestFit="1" customWidth="1"/>
    <col min="54" max="56" width="9.125" style="11" bestFit="1" customWidth="1"/>
    <col min="57" max="57" width="9.375" style="11" bestFit="1" customWidth="1"/>
    <col min="58" max="58" width="9.75" style="11" bestFit="1" customWidth="1"/>
    <col min="59" max="110" width="9.125" style="11" bestFit="1" customWidth="1"/>
    <col min="111" max="112" width="9.375" style="11" bestFit="1" customWidth="1"/>
    <col min="113" max="138" width="9.125" style="11" bestFit="1" customWidth="1"/>
    <col min="139" max="139" width="9.375" style="11" bestFit="1" customWidth="1"/>
    <col min="140" max="165" width="9.125" style="11" bestFit="1" customWidth="1"/>
    <col min="166" max="166" width="9.375" style="11" bestFit="1" customWidth="1"/>
    <col min="167" max="191" width="9.125" style="11" bestFit="1" customWidth="1"/>
    <col min="192" max="192" width="9.375" style="11" bestFit="1" customWidth="1"/>
    <col min="193" max="219" width="9.125" style="11" bestFit="1" customWidth="1"/>
    <col min="220" max="220" width="9.375" style="11" bestFit="1" customWidth="1"/>
    <col min="221" max="245" width="9.125" style="11" bestFit="1" customWidth="1"/>
    <col min="246" max="246" width="9.375" style="11" bestFit="1" customWidth="1"/>
    <col min="247" max="273" width="9.125" style="11" bestFit="1" customWidth="1"/>
    <col min="274" max="274" width="9.375" style="11" bestFit="1" customWidth="1"/>
    <col min="275" max="300" width="9.125" style="11" bestFit="1" customWidth="1"/>
    <col min="301" max="301" width="9.375" style="11" bestFit="1" customWidth="1"/>
    <col min="302" max="327" width="9.125" style="11" bestFit="1" customWidth="1"/>
    <col min="328" max="328" width="9.375" style="11" bestFit="1" customWidth="1"/>
    <col min="329" max="353" width="9.125" style="11" bestFit="1" customWidth="1"/>
    <col min="354" max="355" width="9.375" style="11" bestFit="1" customWidth="1"/>
    <col min="356" max="16384" width="9" style="11"/>
  </cols>
  <sheetData>
    <row r="1" spans="2:37" ht="13.5" thickBot="1" x14ac:dyDescent="0.3">
      <c r="B1" s="1684" t="s">
        <v>180</v>
      </c>
      <c r="C1" s="1684"/>
      <c r="D1" s="1684"/>
      <c r="E1" s="289"/>
    </row>
    <row r="2" spans="2:37" ht="114.75" thickTop="1" thickBot="1" x14ac:dyDescent="0.3">
      <c r="B2" s="13" t="s">
        <v>181</v>
      </c>
      <c r="C2" s="13" t="s">
        <v>182</v>
      </c>
      <c r="D2" s="304" t="s">
        <v>183</v>
      </c>
      <c r="E2" s="316" t="str">
        <f>'Home Page'!R6</f>
        <v>Bangladesh</v>
      </c>
      <c r="F2" s="14" t="s">
        <v>24</v>
      </c>
      <c r="G2" s="15" t="s">
        <v>25</v>
      </c>
      <c r="H2" s="15" t="s">
        <v>31</v>
      </c>
      <c r="I2" s="15" t="s">
        <v>41</v>
      </c>
      <c r="J2" s="15" t="s">
        <v>46</v>
      </c>
      <c r="K2" s="15" t="s">
        <v>56</v>
      </c>
      <c r="L2" s="15" t="s">
        <v>71</v>
      </c>
      <c r="M2" s="15" t="s">
        <v>75</v>
      </c>
      <c r="N2" s="15" t="s">
        <v>76</v>
      </c>
      <c r="O2" s="15" t="s">
        <v>1131</v>
      </c>
      <c r="P2" s="15" t="s">
        <v>86</v>
      </c>
      <c r="Q2" s="15" t="s">
        <v>93</v>
      </c>
      <c r="R2" s="15" t="s">
        <v>99</v>
      </c>
      <c r="S2" s="15" t="s">
        <v>110</v>
      </c>
      <c r="T2" s="15" t="s">
        <v>112</v>
      </c>
      <c r="U2" s="15" t="s">
        <v>118</v>
      </c>
      <c r="V2" s="15" t="s">
        <v>133</v>
      </c>
      <c r="W2" s="15" t="s">
        <v>148</v>
      </c>
      <c r="X2" s="15" t="s">
        <v>153</v>
      </c>
      <c r="Y2" s="15" t="s">
        <v>158</v>
      </c>
      <c r="Z2" s="15" t="s">
        <v>166</v>
      </c>
      <c r="AA2" s="15" t="s">
        <v>167</v>
      </c>
      <c r="AB2" s="15" t="s">
        <v>170</v>
      </c>
      <c r="AC2" s="15" t="s">
        <v>178</v>
      </c>
      <c r="AD2" s="16" t="s">
        <v>179</v>
      </c>
      <c r="AE2" s="16" t="s">
        <v>185</v>
      </c>
      <c r="AF2" s="16" t="s">
        <v>186</v>
      </c>
      <c r="AG2" s="16" t="s">
        <v>187</v>
      </c>
      <c r="AH2" s="17" t="s">
        <v>188</v>
      </c>
    </row>
    <row r="3" spans="2:37" s="49" customFormat="1" x14ac:dyDescent="0.25">
      <c r="B3" s="30" t="s">
        <v>189</v>
      </c>
      <c r="C3" s="30" t="s">
        <v>190</v>
      </c>
      <c r="D3" s="290" t="s">
        <v>191</v>
      </c>
      <c r="E3" s="317" t="b">
        <f>IF(ISBLANK(IF($E$2=$F$2,F3,IF($E$2=$G$2,G3,IF($E$2=$H$2,H3,IF($E$2=$I$2,I3,IF($E$2=$J$2,J3,IF($E$2=$K$2,K3,IF($E$2=$L$2,L3,IF($E$2=$M$2,M3,IF($E$2=$N$2,N3,IF($E$2=$O$2,O3,IF($E$2=$P$2,P3,IF($E$2=$Q$2,Q3,IF($E$2=$R$2,R3,IF($E$2=$S$2,S3,IF($E$2=$T$2,T3,IF($E$2=$U$2,U3,IF($E$2=$V$2,V3,IF($E$2=$W$2,W3,IF($E$2=$X$2,X3,IF($E$2=$Y$2,Y3,IF($E$2=$Z$2,Z3,IF($E$2=$AA$2,AA3,IF($E$2=$AB$2,AB3,IF($E$2=$AC$2,AC3,IF($E$2=$AD$2,AD3)))))))))))))))))))))))))),"-",(IF($E$2=$F$2,F3,IF($E$2=$G$2,G3,IF($E$2=$H$2,H3,IF($E$2=$I$2,I3,IF($E$2=$J$2,J3,IF($E$2=$K$2,K3,IF($E$2=$L$2,L3,IF($E$2=$M$2,M3,IF($E$2=$N$2,N3,IF($E$2=$O$2,O3,IF($E$2=$P$2,P3,IF($E$2=$Q$2,Q3,IF($E$2=$R$2,R3,IF($E$2=$S$2,S3,IF($E$2=$T$2,T3,IF($E$2=$U$2,U3,IF($E$2=$V$2,V3,IF($E$2=$W$2,W3,IF($E$2=$X$2,X3,IF($E$2=$Y$2,Y3,IF($E$2=$Z$2,Z3,IF($E$2=$AA$2,AA3,IF($E$2=$AB$2,AB3,IF($E$2=$AC$2,AC3,IF($E$2=$AD$2,AD3)))))))))))))))))))))))))))</f>
        <v>0</v>
      </c>
      <c r="F3" s="46">
        <v>443133</v>
      </c>
      <c r="G3" s="46">
        <v>34403736.999999993</v>
      </c>
      <c r="H3" s="46">
        <v>5166448</v>
      </c>
      <c r="I3" s="46">
        <v>4681727</v>
      </c>
      <c r="J3" s="46">
        <v>15844210.000000002</v>
      </c>
      <c r="K3" s="46">
        <v>23590685</v>
      </c>
      <c r="L3" s="46">
        <v>2258051.9999999995</v>
      </c>
      <c r="M3" s="46">
        <v>239442487.00000003</v>
      </c>
      <c r="N3" s="46">
        <v>45090583</v>
      </c>
      <c r="O3" s="46">
        <v>11481178</v>
      </c>
      <c r="P3" s="46">
        <v>9912004</v>
      </c>
      <c r="Q3" s="46">
        <v>497505</v>
      </c>
      <c r="R3" s="46">
        <v>3894231</v>
      </c>
      <c r="S3" s="46">
        <v>6055416.9999999991</v>
      </c>
      <c r="T3" s="46">
        <v>533116</v>
      </c>
      <c r="U3" s="46">
        <v>38882189</v>
      </c>
      <c r="V3" s="46">
        <v>2876489</v>
      </c>
      <c r="W3" s="46">
        <v>9557151</v>
      </c>
      <c r="X3" s="46">
        <v>297574</v>
      </c>
      <c r="Y3" s="46">
        <v>8912342</v>
      </c>
      <c r="Z3" s="46">
        <v>9205916.0000000019</v>
      </c>
      <c r="AA3" s="46">
        <v>4206492</v>
      </c>
      <c r="AB3" s="46">
        <v>11172950</v>
      </c>
      <c r="AC3" s="46">
        <v>3478502</v>
      </c>
      <c r="AD3" s="46">
        <v>3353309</v>
      </c>
      <c r="AE3" s="46">
        <v>495237427</v>
      </c>
      <c r="AF3" s="46">
        <v>1189295555.0000002</v>
      </c>
      <c r="AG3" s="47">
        <f>IF(ISNUMBER(AE3), (AE3/AF3), "-")</f>
        <v>0.41641240894068582</v>
      </c>
      <c r="AH3" s="48" t="s">
        <v>192</v>
      </c>
      <c r="AK3" s="30"/>
    </row>
    <row r="4" spans="2:37" s="49" customFormat="1" x14ac:dyDescent="0.25">
      <c r="B4" s="30"/>
      <c r="C4" s="30"/>
      <c r="D4" s="291" t="s">
        <v>193</v>
      </c>
      <c r="E4" s="318" t="b">
        <f t="shared" ref="E4:E67" si="0">IF(ISBLANK(IF($E$2=$F$2,F4,IF($E$2=$G$2,G4,IF($E$2=$H$2,H4,IF($E$2=$I$2,I4,IF($E$2=$J$2,J4,IF($E$2=$K$2,K4,IF($E$2=$L$2,L4,IF($E$2=$M$2,M4,IF($E$2=$N$2,N4,IF($E$2=$O$2,O4,IF($E$2=$P$2,P4,IF($E$2=$Q$2,Q4,IF($E$2=$R$2,R4,IF($E$2=$S$2,S4,IF($E$2=$T$2,T4,IF($E$2=$U$2,U4,IF($E$2=$V$2,V4,IF($E$2=$W$2,W4,IF($E$2=$X$2,X4,IF($E$2=$Y$2,Y4,IF($E$2=$Z$2,Z4,IF($E$2=$AA$2,AA4,IF($E$2=$AB$2,AB4,IF($E$2=$AC$2,AC4,IF($E$2=$AD$2,AD4)))))))))))))))))))))))))),"-",(IF($E$2=$F$2,F4,IF($E$2=$G$2,G4,IF($E$2=$H$2,H4,IF($E$2=$I$2,I4,IF($E$2=$J$2,J4,IF($E$2=$K$2,K4,IF($E$2=$L$2,L4,IF($E$2=$M$2,M4,IF($E$2=$N$2,N4,IF($E$2=$O$2,O4,IF($E$2=$P$2,P4,IF($E$2=$Q$2,Q4,IF($E$2=$R$2,R4,IF($E$2=$S$2,S4,IF($E$2=$T$2,T4,IF($E$2=$U$2,U4,IF($E$2=$V$2,V4,IF($E$2=$W$2,W4,IF($E$2=$X$2,X4,IF($E$2=$Y$2,Y4,IF($E$2=$Z$2,Z4,IF($E$2=$AA$2,AA4,IF($E$2=$AB$2,AB4,IF($E$2=$AC$2,AC4,IF($E$2=$AD$2,AD4)))))))))))))))))))))))))))</f>
        <v>0</v>
      </c>
      <c r="F4" s="50">
        <v>2021145</v>
      </c>
      <c r="G4" s="50">
        <v>200361922</v>
      </c>
      <c r="H4" s="50">
        <v>22253958.999999996</v>
      </c>
      <c r="I4" s="50">
        <v>20316087.000000007</v>
      </c>
      <c r="J4" s="50">
        <v>67513675.99999997</v>
      </c>
      <c r="K4" s="50">
        <v>94100756.999999985</v>
      </c>
      <c r="L4" s="50">
        <v>10317461.000000002</v>
      </c>
      <c r="M4" s="50">
        <v>1252139596.0000005</v>
      </c>
      <c r="N4" s="50">
        <v>249865631.00000003</v>
      </c>
      <c r="O4" s="50">
        <v>77447170.000000015</v>
      </c>
      <c r="P4" s="50">
        <v>44353689.999999985</v>
      </c>
      <c r="Q4" s="50">
        <v>2074466</v>
      </c>
      <c r="R4" s="50">
        <v>16362564.999999998</v>
      </c>
      <c r="S4" s="50">
        <v>25833748.999999993</v>
      </c>
      <c r="T4" s="50">
        <v>2303316.0000000005</v>
      </c>
      <c r="U4" s="50">
        <v>173615343</v>
      </c>
      <c r="V4" s="50">
        <v>11776520.999999996</v>
      </c>
      <c r="W4" s="50">
        <v>52776129.999999993</v>
      </c>
      <c r="X4" s="50">
        <v>1249513.0000000005</v>
      </c>
      <c r="Y4" s="50">
        <v>67010498.999999985</v>
      </c>
      <c r="Z4" s="50">
        <v>37578878.000000022</v>
      </c>
      <c r="AA4" s="50">
        <v>45238804.999999993</v>
      </c>
      <c r="AB4" s="50">
        <v>49253128.000000007</v>
      </c>
      <c r="AC4" s="50">
        <v>14538642.999999998</v>
      </c>
      <c r="AD4" s="50">
        <v>14149645</v>
      </c>
      <c r="AE4" s="50">
        <v>2554452295.0000005</v>
      </c>
      <c r="AF4" s="50">
        <v>7162119455.000001</v>
      </c>
      <c r="AG4" s="51">
        <f>IF(ISNUMBER(AE4), (AE4/AF4), "-")</f>
        <v>0.35666150376990607</v>
      </c>
      <c r="AH4" s="52" t="s">
        <v>192</v>
      </c>
      <c r="AK4" s="30"/>
    </row>
    <row r="5" spans="2:37" s="49" customFormat="1" x14ac:dyDescent="0.25">
      <c r="B5" s="30"/>
      <c r="C5" s="30"/>
      <c r="D5" s="292" t="s">
        <v>194</v>
      </c>
      <c r="E5" s="319" t="b">
        <f t="shared" si="0"/>
        <v>0</v>
      </c>
      <c r="F5" s="53">
        <f>F3/F4</f>
        <v>0.21924849528361398</v>
      </c>
      <c r="G5" s="53">
        <f>G3/G4</f>
        <v>0.17170796055749551</v>
      </c>
      <c r="H5" s="53">
        <f t="shared" ref="H5:AF5" si="1">H3/H4</f>
        <v>0.23215860153242848</v>
      </c>
      <c r="I5" s="53">
        <f t="shared" si="1"/>
        <v>0.23044432719745678</v>
      </c>
      <c r="J5" s="53">
        <f t="shared" si="1"/>
        <v>0.23468148882901901</v>
      </c>
      <c r="K5" s="53">
        <f t="shared" si="1"/>
        <v>0.25069601724883045</v>
      </c>
      <c r="L5" s="53">
        <f t="shared" si="1"/>
        <v>0.21885733321405326</v>
      </c>
      <c r="M5" s="53">
        <f t="shared" si="1"/>
        <v>0.19122667134312071</v>
      </c>
      <c r="N5" s="53">
        <f t="shared" si="1"/>
        <v>0.180459324555925</v>
      </c>
      <c r="O5" s="53">
        <f t="shared" si="1"/>
        <v>0.14824528772323117</v>
      </c>
      <c r="P5" s="53">
        <f t="shared" si="1"/>
        <v>0.22347642326940562</v>
      </c>
      <c r="Q5" s="53">
        <f t="shared" si="1"/>
        <v>0.23982316412994958</v>
      </c>
      <c r="R5" s="53">
        <f t="shared" si="1"/>
        <v>0.23799636548426242</v>
      </c>
      <c r="S5" s="53">
        <f t="shared" si="1"/>
        <v>0.23439946714663834</v>
      </c>
      <c r="T5" s="53">
        <f t="shared" si="1"/>
        <v>0.23145586623806716</v>
      </c>
      <c r="U5" s="53">
        <f t="shared" si="1"/>
        <v>0.22395594956143938</v>
      </c>
      <c r="V5" s="53">
        <f t="shared" si="1"/>
        <v>0.24425626209981716</v>
      </c>
      <c r="W5" s="53">
        <f t="shared" si="1"/>
        <v>0.18108851482668398</v>
      </c>
      <c r="X5" s="53">
        <f t="shared" si="1"/>
        <v>0.23815198401297136</v>
      </c>
      <c r="Y5" s="53">
        <f t="shared" si="1"/>
        <v>0.13299918867937399</v>
      </c>
      <c r="Z5" s="53">
        <f t="shared" si="1"/>
        <v>0.24497580795254176</v>
      </c>
      <c r="AA5" s="53">
        <f t="shared" si="1"/>
        <v>9.298415375914551E-2</v>
      </c>
      <c r="AB5" s="53">
        <f t="shared" si="1"/>
        <v>0.22684752123763588</v>
      </c>
      <c r="AC5" s="53">
        <f t="shared" si="1"/>
        <v>0.23925905602056535</v>
      </c>
      <c r="AD5" s="53">
        <f t="shared" si="1"/>
        <v>0.23698891385614268</v>
      </c>
      <c r="AE5" s="53">
        <f t="shared" si="1"/>
        <v>0.19387225510899583</v>
      </c>
      <c r="AF5" s="53">
        <f t="shared" si="1"/>
        <v>0.16605357708320995</v>
      </c>
      <c r="AG5" s="51" t="s">
        <v>195</v>
      </c>
      <c r="AH5" s="52" t="s">
        <v>196</v>
      </c>
      <c r="AK5" s="30"/>
    </row>
    <row r="6" spans="2:37" s="49" customFormat="1" x14ac:dyDescent="0.25">
      <c r="B6" s="30"/>
      <c r="C6" s="30"/>
      <c r="D6" s="291" t="s">
        <v>194</v>
      </c>
      <c r="E6" s="319" t="b">
        <f t="shared" si="0"/>
        <v>0</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4"/>
      <c r="AK6" s="30"/>
    </row>
    <row r="7" spans="2:37" s="49" customFormat="1" x14ac:dyDescent="0.25">
      <c r="B7" s="30"/>
      <c r="C7" s="30"/>
      <c r="D7" s="291" t="s">
        <v>629</v>
      </c>
      <c r="E7" s="318" t="b">
        <f t="shared" si="0"/>
        <v>0</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4"/>
      <c r="AK7" s="30"/>
    </row>
    <row r="8" spans="2:37" s="49" customFormat="1" x14ac:dyDescent="0.25">
      <c r="B8" s="30"/>
      <c r="C8" s="30"/>
      <c r="D8" s="291" t="s">
        <v>630</v>
      </c>
      <c r="E8" s="318" t="b">
        <f t="shared" si="0"/>
        <v>0</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4"/>
      <c r="AK8" s="30"/>
    </row>
    <row r="9" spans="2:37" s="49" customFormat="1" x14ac:dyDescent="0.25">
      <c r="B9" s="30"/>
      <c r="C9" s="30"/>
      <c r="D9" s="291" t="s">
        <v>631</v>
      </c>
      <c r="E9" s="318" t="b">
        <f t="shared" si="0"/>
        <v>0</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4"/>
      <c r="AK9" s="30"/>
    </row>
    <row r="10" spans="2:37" s="49" customFormat="1" x14ac:dyDescent="0.25">
      <c r="B10" s="30"/>
      <c r="C10" s="30"/>
      <c r="D10" s="290" t="s">
        <v>197</v>
      </c>
      <c r="E10" s="318" t="b">
        <f t="shared" si="0"/>
        <v>0</v>
      </c>
      <c r="F10" s="55">
        <v>51</v>
      </c>
      <c r="G10" s="55">
        <v>64.8</v>
      </c>
      <c r="H10" s="55">
        <v>128</v>
      </c>
      <c r="I10" s="55">
        <v>125</v>
      </c>
      <c r="J10" s="55">
        <v>135</v>
      </c>
      <c r="K10" s="55">
        <v>87</v>
      </c>
      <c r="L10" s="55">
        <v>65</v>
      </c>
      <c r="M10" s="55">
        <v>38.5</v>
      </c>
      <c r="N10" s="55">
        <v>47</v>
      </c>
      <c r="O10" s="55">
        <v>23</v>
      </c>
      <c r="P10" s="55">
        <v>106</v>
      </c>
      <c r="Q10" s="55">
        <v>92</v>
      </c>
      <c r="R10" s="55">
        <v>157</v>
      </c>
      <c r="S10" s="55">
        <v>166</v>
      </c>
      <c r="T10" s="55">
        <v>74</v>
      </c>
      <c r="U10" s="55">
        <v>122</v>
      </c>
      <c r="V10" s="55">
        <v>41</v>
      </c>
      <c r="W10" s="55">
        <v>54</v>
      </c>
      <c r="X10" s="55">
        <v>89</v>
      </c>
      <c r="Y10" s="55">
        <v>60</v>
      </c>
      <c r="Z10" s="55">
        <v>146</v>
      </c>
      <c r="AA10" s="55">
        <v>27.9</v>
      </c>
      <c r="AB10" s="55">
        <v>128</v>
      </c>
      <c r="AC10" s="55">
        <v>151</v>
      </c>
      <c r="AD10" s="55">
        <v>112</v>
      </c>
      <c r="AE10" s="55" t="s">
        <v>195</v>
      </c>
      <c r="AF10" s="55" t="s">
        <v>195</v>
      </c>
      <c r="AG10" s="47" t="s">
        <v>195</v>
      </c>
      <c r="AH10" s="56" t="s">
        <v>198</v>
      </c>
      <c r="AK10" s="30"/>
    </row>
    <row r="11" spans="2:37" s="49" customFormat="1" x14ac:dyDescent="0.25">
      <c r="B11" s="30"/>
      <c r="C11" s="30"/>
      <c r="D11" s="292" t="s">
        <v>199</v>
      </c>
      <c r="E11" s="318" t="b">
        <f t="shared" si="0"/>
        <v>0</v>
      </c>
      <c r="F11" s="57">
        <v>2006</v>
      </c>
      <c r="G11" s="57">
        <v>2011</v>
      </c>
      <c r="H11" s="57">
        <v>2008</v>
      </c>
      <c r="I11" s="57">
        <v>2009</v>
      </c>
      <c r="J11" s="57">
        <v>2009</v>
      </c>
      <c r="K11" s="57">
        <v>2008</v>
      </c>
      <c r="L11" s="57">
        <v>2009</v>
      </c>
      <c r="M11" s="57">
        <v>2009</v>
      </c>
      <c r="N11" s="57">
        <v>2009</v>
      </c>
      <c r="O11" s="57">
        <v>2011</v>
      </c>
      <c r="P11" s="57">
        <v>2006</v>
      </c>
      <c r="Q11" s="57">
        <v>2007</v>
      </c>
      <c r="R11" s="57">
        <v>2008</v>
      </c>
      <c r="S11" s="57">
        <v>2009</v>
      </c>
      <c r="T11" s="57">
        <v>2004</v>
      </c>
      <c r="U11" s="57">
        <v>2011</v>
      </c>
      <c r="V11" s="57">
        <v>2008</v>
      </c>
      <c r="W11" s="57">
        <v>2007</v>
      </c>
      <c r="X11" s="57">
        <v>2009</v>
      </c>
      <c r="Y11" s="57">
        <v>2012</v>
      </c>
      <c r="Z11" s="57">
        <v>2009</v>
      </c>
      <c r="AA11" s="57">
        <v>2011</v>
      </c>
      <c r="AB11" s="57">
        <v>2007</v>
      </c>
      <c r="AC11" s="57">
        <v>2005</v>
      </c>
      <c r="AD11" s="57">
        <v>2008</v>
      </c>
      <c r="AE11" s="57" t="s">
        <v>195</v>
      </c>
      <c r="AF11" s="57" t="s">
        <v>195</v>
      </c>
      <c r="AG11" s="53" t="s">
        <v>195</v>
      </c>
      <c r="AH11" s="58" t="s">
        <v>198</v>
      </c>
      <c r="AK11" s="30"/>
    </row>
    <row r="12" spans="2:37" s="49" customFormat="1" x14ac:dyDescent="0.25">
      <c r="B12" s="30"/>
      <c r="C12" s="30"/>
      <c r="D12" s="293" t="s">
        <v>200</v>
      </c>
      <c r="E12" s="318" t="b">
        <f t="shared" si="0"/>
        <v>0</v>
      </c>
      <c r="F12" s="59">
        <v>47580</v>
      </c>
      <c r="G12" s="59">
        <v>2979456</v>
      </c>
      <c r="H12" s="59">
        <v>841087</v>
      </c>
      <c r="I12" s="59">
        <v>757115</v>
      </c>
      <c r="J12" s="59">
        <v>2938343</v>
      </c>
      <c r="K12" s="59">
        <v>3142343</v>
      </c>
      <c r="L12" s="59">
        <v>264338</v>
      </c>
      <c r="M12" s="59">
        <v>25519497</v>
      </c>
      <c r="N12" s="59">
        <v>4647876</v>
      </c>
      <c r="O12" s="59">
        <v>1448833</v>
      </c>
      <c r="P12" s="59">
        <v>1564044</v>
      </c>
      <c r="Q12" s="59">
        <v>57173</v>
      </c>
      <c r="R12" s="59">
        <v>664684</v>
      </c>
      <c r="S12" s="59">
        <v>1017208</v>
      </c>
      <c r="T12" s="59">
        <v>60389</v>
      </c>
      <c r="U12" s="59">
        <v>7310490</v>
      </c>
      <c r="V12" s="59">
        <v>418199</v>
      </c>
      <c r="W12" s="59">
        <v>1093578</v>
      </c>
      <c r="X12" s="59">
        <v>37369</v>
      </c>
      <c r="Y12" s="59">
        <v>672973</v>
      </c>
      <c r="Z12" s="59">
        <v>1660530</v>
      </c>
      <c r="AA12" s="59">
        <v>484625</v>
      </c>
      <c r="AB12" s="59">
        <v>1964337</v>
      </c>
      <c r="AC12" s="59">
        <v>641594</v>
      </c>
      <c r="AD12" s="59">
        <v>452076</v>
      </c>
      <c r="AE12" s="59">
        <v>60685737</v>
      </c>
      <c r="AF12" s="59">
        <v>139396353</v>
      </c>
      <c r="AG12" s="60">
        <f>IF(ISNUMBER(AE12), (AE12/AF12), "-")</f>
        <v>0.43534666218993551</v>
      </c>
      <c r="AH12" s="61"/>
      <c r="AK12" s="30"/>
    </row>
    <row r="13" spans="2:37" s="49" customFormat="1" x14ac:dyDescent="0.25">
      <c r="B13" s="30" t="s">
        <v>189</v>
      </c>
      <c r="C13" s="30" t="s">
        <v>201</v>
      </c>
      <c r="D13" s="290" t="s">
        <v>202</v>
      </c>
      <c r="E13" s="318" t="b">
        <f t="shared" si="0"/>
        <v>0</v>
      </c>
      <c r="F13" s="62">
        <v>4.74</v>
      </c>
      <c r="G13" s="62">
        <v>0.25530000000000003</v>
      </c>
      <c r="H13" s="62">
        <v>1.45</v>
      </c>
      <c r="I13" s="62">
        <v>0.85760000000000003</v>
      </c>
      <c r="J13" s="62">
        <v>0.37659999999999999</v>
      </c>
      <c r="K13" s="62">
        <v>0.41410000000000002</v>
      </c>
      <c r="L13" s="62">
        <v>0.71419999999999995</v>
      </c>
      <c r="M13" s="62" t="s">
        <v>195</v>
      </c>
      <c r="N13" s="62">
        <v>0.43269999999999997</v>
      </c>
      <c r="O13" s="62">
        <v>9.6799999999999997E-2</v>
      </c>
      <c r="P13" s="62">
        <v>2.23</v>
      </c>
      <c r="Q13" s="62">
        <v>8.1199999999999992</v>
      </c>
      <c r="R13" s="62">
        <v>3.09</v>
      </c>
      <c r="S13" s="62">
        <v>4.4054580000000003</v>
      </c>
      <c r="T13" s="62">
        <v>3.73</v>
      </c>
      <c r="U13" s="62">
        <v>0.95840000000000003</v>
      </c>
      <c r="V13" s="62">
        <v>1.04</v>
      </c>
      <c r="W13" s="62">
        <v>8.5500000000000007</v>
      </c>
      <c r="X13" s="62">
        <v>9.75</v>
      </c>
      <c r="Y13" s="62">
        <v>0.29809999999999998</v>
      </c>
      <c r="Z13" s="62">
        <v>3.29</v>
      </c>
      <c r="AA13" s="62">
        <v>0.24629999999999999</v>
      </c>
      <c r="AB13" s="62">
        <v>1.79</v>
      </c>
      <c r="AC13" s="62">
        <v>3.96</v>
      </c>
      <c r="AD13" s="62">
        <v>5.31</v>
      </c>
      <c r="AE13" s="62" t="s">
        <v>195</v>
      </c>
      <c r="AF13" s="62">
        <v>0.34224100000000002</v>
      </c>
      <c r="AG13" s="51" t="s">
        <v>195</v>
      </c>
      <c r="AH13" s="52" t="s">
        <v>203</v>
      </c>
      <c r="AK13" s="30"/>
    </row>
    <row r="14" spans="2:37" s="49" customFormat="1" x14ac:dyDescent="0.25">
      <c r="B14" s="30"/>
      <c r="C14" s="30"/>
      <c r="D14" s="291" t="s">
        <v>204</v>
      </c>
      <c r="E14" s="318" t="b">
        <f t="shared" si="0"/>
        <v>0</v>
      </c>
      <c r="F14" s="63">
        <v>3.48</v>
      </c>
      <c r="G14" s="63">
        <v>0.3619</v>
      </c>
      <c r="H14" s="63">
        <v>1.03</v>
      </c>
      <c r="I14" s="63">
        <v>0.70399999999999996</v>
      </c>
      <c r="J14" s="63">
        <v>0.27339999999999998</v>
      </c>
      <c r="K14" s="63">
        <v>0.37609999999999999</v>
      </c>
      <c r="L14" s="63">
        <v>0.54930000000000001</v>
      </c>
      <c r="M14" s="63" t="s">
        <v>195</v>
      </c>
      <c r="N14" s="63">
        <v>0.40239999999999998</v>
      </c>
      <c r="O14" s="63">
        <v>0.11990000000000001</v>
      </c>
      <c r="P14" s="63">
        <v>1.72</v>
      </c>
      <c r="Q14" s="63">
        <v>5.78</v>
      </c>
      <c r="R14" s="63">
        <v>2.41</v>
      </c>
      <c r="S14" s="63">
        <v>2.7208619999999999</v>
      </c>
      <c r="T14" s="63">
        <v>2.68</v>
      </c>
      <c r="U14" s="63">
        <v>0.66469999999999996</v>
      </c>
      <c r="V14" s="63">
        <v>0.88300000000000001</v>
      </c>
      <c r="W14" s="63">
        <v>3.97</v>
      </c>
      <c r="X14" s="63">
        <v>7.12</v>
      </c>
      <c r="Y14" s="63">
        <v>0.30780000000000002</v>
      </c>
      <c r="Z14" s="63">
        <v>2.42</v>
      </c>
      <c r="AA14" s="63">
        <v>0.1109</v>
      </c>
      <c r="AB14" s="63">
        <v>1.38</v>
      </c>
      <c r="AC14" s="63">
        <v>3.44</v>
      </c>
      <c r="AD14" s="63">
        <v>4.0599999999999996</v>
      </c>
      <c r="AE14" s="63" t="s">
        <v>195</v>
      </c>
      <c r="AF14" s="63">
        <v>0.26345299999999999</v>
      </c>
      <c r="AG14" s="51" t="s">
        <v>195</v>
      </c>
      <c r="AH14" s="52" t="s">
        <v>203</v>
      </c>
      <c r="AK14" s="30"/>
    </row>
    <row r="15" spans="2:37" s="49" customFormat="1" x14ac:dyDescent="0.25">
      <c r="B15" s="30"/>
      <c r="C15" s="30"/>
      <c r="D15" s="291" t="s">
        <v>205</v>
      </c>
      <c r="E15" s="318" t="b">
        <f t="shared" si="0"/>
        <v>0</v>
      </c>
      <c r="F15" s="63">
        <v>6.01</v>
      </c>
      <c r="G15" s="63">
        <v>0.15160000000000001</v>
      </c>
      <c r="H15" s="63">
        <v>1.88</v>
      </c>
      <c r="I15" s="63">
        <v>1.01</v>
      </c>
      <c r="J15" s="63">
        <v>0.48010000000000003</v>
      </c>
      <c r="K15" s="63">
        <v>0.45269999999999999</v>
      </c>
      <c r="L15" s="63">
        <v>0.87280000000000002</v>
      </c>
      <c r="M15" s="63" t="s">
        <v>195</v>
      </c>
      <c r="N15" s="63">
        <v>0.4667</v>
      </c>
      <c r="O15" s="63">
        <v>7.3599999999999999E-2</v>
      </c>
      <c r="P15" s="63">
        <v>2.76</v>
      </c>
      <c r="Q15" s="63">
        <v>10.52</v>
      </c>
      <c r="R15" s="63">
        <v>3.79</v>
      </c>
      <c r="S15" s="63">
        <v>6.0889259999999998</v>
      </c>
      <c r="T15" s="63">
        <v>4.8</v>
      </c>
      <c r="U15" s="63">
        <v>1.27</v>
      </c>
      <c r="V15" s="63">
        <v>1.19</v>
      </c>
      <c r="W15" s="63">
        <v>13.14</v>
      </c>
      <c r="X15" s="63">
        <v>12.41</v>
      </c>
      <c r="Y15" s="63">
        <v>0.28810000000000002</v>
      </c>
      <c r="Z15" s="63">
        <v>4.16</v>
      </c>
      <c r="AA15" s="63">
        <v>0.3881</v>
      </c>
      <c r="AB15" s="63">
        <v>2.2000000000000002</v>
      </c>
      <c r="AC15" s="63">
        <v>4.4800000000000004</v>
      </c>
      <c r="AD15" s="63">
        <v>6.55</v>
      </c>
      <c r="AE15" s="63" t="s">
        <v>195</v>
      </c>
      <c r="AF15" s="63">
        <v>0.42569099999999999</v>
      </c>
      <c r="AG15" s="51" t="s">
        <v>195</v>
      </c>
      <c r="AH15" s="52" t="s">
        <v>203</v>
      </c>
      <c r="AK15" s="30"/>
    </row>
    <row r="16" spans="2:37" s="49" customFormat="1" x14ac:dyDescent="0.25">
      <c r="B16" s="30"/>
      <c r="C16" s="30"/>
      <c r="D16" s="291" t="s">
        <v>206</v>
      </c>
      <c r="E16" s="318" t="b">
        <f t="shared" si="0"/>
        <v>0</v>
      </c>
      <c r="F16" s="64">
        <v>2.4</v>
      </c>
      <c r="G16" s="64" t="s">
        <v>195</v>
      </c>
      <c r="H16" s="64">
        <v>0.4</v>
      </c>
      <c r="I16" s="64">
        <v>1</v>
      </c>
      <c r="J16" s="64">
        <v>0.2</v>
      </c>
      <c r="K16" s="64">
        <v>0</v>
      </c>
      <c r="L16" s="64">
        <v>0.2</v>
      </c>
      <c r="M16" s="64">
        <v>0.01</v>
      </c>
      <c r="N16" s="64" t="s">
        <v>195</v>
      </c>
      <c r="O16" s="64" t="s">
        <v>195</v>
      </c>
      <c r="P16" s="64">
        <v>0.9</v>
      </c>
      <c r="Q16" s="64">
        <v>2.9</v>
      </c>
      <c r="R16" s="64">
        <v>1.3</v>
      </c>
      <c r="S16" s="64">
        <v>2.7</v>
      </c>
      <c r="T16" s="64" t="s">
        <v>195</v>
      </c>
      <c r="U16" s="64" t="s">
        <v>195</v>
      </c>
      <c r="V16" s="64">
        <v>0.3</v>
      </c>
      <c r="W16" s="64">
        <v>0.7</v>
      </c>
      <c r="X16" s="64">
        <v>1.9</v>
      </c>
      <c r="Y16" s="64" t="s">
        <v>195</v>
      </c>
      <c r="Z16" s="64">
        <v>1.7</v>
      </c>
      <c r="AA16" s="64" t="s">
        <v>195</v>
      </c>
      <c r="AB16" s="64">
        <v>0.8</v>
      </c>
      <c r="AC16" s="64">
        <v>3.6</v>
      </c>
      <c r="AD16" s="64">
        <v>3.4</v>
      </c>
      <c r="AE16" s="63" t="s">
        <v>195</v>
      </c>
      <c r="AF16" s="63" t="s">
        <v>195</v>
      </c>
      <c r="AG16" s="51" t="s">
        <v>195</v>
      </c>
      <c r="AH16" s="52" t="s">
        <v>207</v>
      </c>
      <c r="AK16" s="30"/>
    </row>
    <row r="17" spans="2:355" s="49" customFormat="1" x14ac:dyDescent="0.25">
      <c r="B17" s="30"/>
      <c r="C17" s="30"/>
      <c r="D17" s="291" t="s">
        <v>208</v>
      </c>
      <c r="E17" s="321" t="b">
        <f t="shared" si="0"/>
        <v>0</v>
      </c>
      <c r="F17" s="65">
        <v>2008</v>
      </c>
      <c r="G17" s="65" t="s">
        <v>195</v>
      </c>
      <c r="H17" s="65">
        <v>2011</v>
      </c>
      <c r="I17" s="65">
        <v>2012</v>
      </c>
      <c r="J17" s="65">
        <v>2014</v>
      </c>
      <c r="K17" s="65">
        <v>2011</v>
      </c>
      <c r="L17" s="65">
        <v>2012</v>
      </c>
      <c r="M17" s="65">
        <v>2006</v>
      </c>
      <c r="N17" s="65" t="s">
        <v>195</v>
      </c>
      <c r="O17" s="65" t="s">
        <v>195</v>
      </c>
      <c r="P17" s="65">
        <v>2012</v>
      </c>
      <c r="Q17" s="65">
        <v>2009</v>
      </c>
      <c r="R17" s="65">
        <v>2010</v>
      </c>
      <c r="S17" s="65">
        <v>2009</v>
      </c>
      <c r="T17" s="65" t="s">
        <v>195</v>
      </c>
      <c r="U17" s="65" t="s">
        <v>195</v>
      </c>
      <c r="V17" s="65">
        <v>2010</v>
      </c>
      <c r="W17" s="65">
        <v>2012</v>
      </c>
      <c r="X17" s="65">
        <v>2007</v>
      </c>
      <c r="Y17" s="65" t="s">
        <v>195</v>
      </c>
      <c r="Z17" s="65">
        <v>2011</v>
      </c>
      <c r="AA17" s="65" t="s">
        <v>195</v>
      </c>
      <c r="AB17" s="65">
        <v>2012</v>
      </c>
      <c r="AC17" s="65">
        <v>2007</v>
      </c>
      <c r="AD17" s="65">
        <v>2011</v>
      </c>
      <c r="AE17" s="66" t="s">
        <v>209</v>
      </c>
      <c r="AF17" s="66" t="s">
        <v>209</v>
      </c>
      <c r="AG17" s="51" t="s">
        <v>195</v>
      </c>
      <c r="AH17" s="52" t="s">
        <v>195</v>
      </c>
      <c r="AK17" s="30"/>
    </row>
    <row r="18" spans="2:355" s="49" customFormat="1" x14ac:dyDescent="0.25">
      <c r="B18" s="30"/>
      <c r="C18" s="30"/>
      <c r="D18" s="291" t="s">
        <v>695</v>
      </c>
      <c r="E18" s="318" t="b">
        <f t="shared" si="0"/>
        <v>0</v>
      </c>
      <c r="F18" s="64">
        <v>5</v>
      </c>
      <c r="G18" s="65" t="s">
        <v>195</v>
      </c>
      <c r="H18" s="64">
        <v>2</v>
      </c>
      <c r="I18" s="64">
        <v>0.8</v>
      </c>
      <c r="J18" s="64">
        <v>0.7</v>
      </c>
      <c r="K18" s="64">
        <v>0.2</v>
      </c>
      <c r="L18" s="64">
        <v>0.5</v>
      </c>
      <c r="M18" s="64">
        <v>7.0000000000000007E-2</v>
      </c>
      <c r="N18" s="65" t="s">
        <v>195</v>
      </c>
      <c r="O18" s="65" t="s">
        <v>195</v>
      </c>
      <c r="P18" s="64">
        <v>1.1000000000000001</v>
      </c>
      <c r="Q18" s="64">
        <v>4.0999999999999996</v>
      </c>
      <c r="R18" s="64">
        <v>4.2</v>
      </c>
      <c r="S18" s="64">
        <v>7.1</v>
      </c>
      <c r="T18" s="65" t="s">
        <v>195</v>
      </c>
      <c r="U18" s="65" t="s">
        <v>195</v>
      </c>
      <c r="V18" s="64">
        <v>0.8</v>
      </c>
      <c r="W18" s="64">
        <v>5.6</v>
      </c>
      <c r="X18" s="64">
        <v>10.1</v>
      </c>
      <c r="Y18" s="65" t="s">
        <v>195</v>
      </c>
      <c r="Z18" s="64">
        <v>3</v>
      </c>
      <c r="AA18" s="65" t="s">
        <v>195</v>
      </c>
      <c r="AB18" s="64">
        <v>1.3</v>
      </c>
      <c r="AC18" s="64">
        <v>5.7</v>
      </c>
      <c r="AD18" s="64">
        <v>4.2</v>
      </c>
      <c r="AE18" s="63" t="s">
        <v>195</v>
      </c>
      <c r="AF18" s="63" t="s">
        <v>195</v>
      </c>
      <c r="AG18" s="51" t="s">
        <v>195</v>
      </c>
      <c r="AH18" s="52" t="s">
        <v>207</v>
      </c>
      <c r="AK18" s="30"/>
    </row>
    <row r="19" spans="2:355" s="49" customFormat="1" x14ac:dyDescent="0.25">
      <c r="B19" s="30"/>
      <c r="C19" s="30"/>
      <c r="D19" s="292" t="s">
        <v>208</v>
      </c>
      <c r="E19" s="321" t="b">
        <f t="shared" si="0"/>
        <v>0</v>
      </c>
      <c r="F19" s="67">
        <v>2008</v>
      </c>
      <c r="G19" s="67" t="s">
        <v>195</v>
      </c>
      <c r="H19" s="67">
        <v>2011</v>
      </c>
      <c r="I19" s="67">
        <v>2012</v>
      </c>
      <c r="J19" s="67">
        <v>2014</v>
      </c>
      <c r="K19" s="67">
        <v>2011</v>
      </c>
      <c r="L19" s="67">
        <v>2012</v>
      </c>
      <c r="M19" s="67">
        <v>2006</v>
      </c>
      <c r="N19" s="67" t="s">
        <v>195</v>
      </c>
      <c r="O19" s="67" t="s">
        <v>195</v>
      </c>
      <c r="P19" s="67">
        <v>2012</v>
      </c>
      <c r="Q19" s="67">
        <v>2009</v>
      </c>
      <c r="R19" s="67">
        <v>2010</v>
      </c>
      <c r="S19" s="67">
        <v>2009</v>
      </c>
      <c r="T19" s="67" t="s">
        <v>195</v>
      </c>
      <c r="U19" s="67" t="s">
        <v>195</v>
      </c>
      <c r="V19" s="67">
        <v>2010</v>
      </c>
      <c r="W19" s="67">
        <v>2012</v>
      </c>
      <c r="X19" s="67">
        <v>2007</v>
      </c>
      <c r="Y19" s="67" t="s">
        <v>195</v>
      </c>
      <c r="Z19" s="67">
        <v>2011</v>
      </c>
      <c r="AA19" s="67" t="s">
        <v>195</v>
      </c>
      <c r="AB19" s="67">
        <v>2012</v>
      </c>
      <c r="AC19" s="67">
        <v>2007</v>
      </c>
      <c r="AD19" s="67">
        <v>2011</v>
      </c>
      <c r="AE19" s="57" t="s">
        <v>209</v>
      </c>
      <c r="AF19" s="57" t="s">
        <v>209</v>
      </c>
      <c r="AG19" s="53" t="s">
        <v>195</v>
      </c>
      <c r="AH19" s="68" t="s">
        <v>195</v>
      </c>
      <c r="AK19" s="30"/>
    </row>
    <row r="20" spans="2:355" s="49" customFormat="1" x14ac:dyDescent="0.25">
      <c r="B20" s="30"/>
      <c r="C20" s="30"/>
      <c r="D20" s="294" t="s">
        <v>210</v>
      </c>
      <c r="E20" s="318" t="b">
        <f t="shared" si="0"/>
        <v>0</v>
      </c>
      <c r="F20" s="46">
        <v>9660</v>
      </c>
      <c r="G20" s="46">
        <v>22211</v>
      </c>
      <c r="H20" s="46">
        <v>20650</v>
      </c>
      <c r="I20" s="46">
        <v>24522</v>
      </c>
      <c r="J20" s="46">
        <v>21313</v>
      </c>
      <c r="K20" s="46">
        <v>45551</v>
      </c>
      <c r="L20" s="46">
        <v>7717</v>
      </c>
      <c r="M20" s="46">
        <v>144192.4693</v>
      </c>
      <c r="N20" s="46">
        <v>11537</v>
      </c>
      <c r="O20" s="46">
        <v>3074</v>
      </c>
      <c r="P20" s="46">
        <v>49640</v>
      </c>
      <c r="Q20" s="46">
        <v>10252</v>
      </c>
      <c r="R20" s="46">
        <v>60407</v>
      </c>
      <c r="S20" s="46">
        <v>85425</v>
      </c>
      <c r="T20" s="46">
        <v>6627</v>
      </c>
      <c r="U20" s="46">
        <v>93763</v>
      </c>
      <c r="V20" s="46">
        <v>12069</v>
      </c>
      <c r="W20" s="46">
        <v>309493</v>
      </c>
      <c r="X20" s="46">
        <v>6260</v>
      </c>
      <c r="Y20" s="46">
        <v>17445</v>
      </c>
      <c r="Z20" s="46">
        <v>72206</v>
      </c>
      <c r="AA20" s="46">
        <v>11100</v>
      </c>
      <c r="AB20" s="46">
        <v>67933</v>
      </c>
      <c r="AC20" s="46">
        <v>54179</v>
      </c>
      <c r="AD20" s="46">
        <v>72996</v>
      </c>
      <c r="AE20" s="46">
        <v>1240222.4693</v>
      </c>
      <c r="AF20" s="46">
        <v>1466276.1627</v>
      </c>
      <c r="AG20" s="47">
        <f t="shared" ref="AG20:AG83" si="2">IF(ISNUMBER(AE20), (AE20/AF20), "-")</f>
        <v>0.84583143397506722</v>
      </c>
      <c r="AH20" s="48" t="s">
        <v>203</v>
      </c>
      <c r="AI20" s="69"/>
      <c r="AJ20" s="69"/>
      <c r="AK20" s="315"/>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row>
    <row r="21" spans="2:355" s="49" customFormat="1" x14ac:dyDescent="0.25">
      <c r="B21" s="30"/>
      <c r="C21" s="30"/>
      <c r="D21" s="295" t="s">
        <v>211</v>
      </c>
      <c r="E21" s="318" t="b">
        <f t="shared" si="0"/>
        <v>0</v>
      </c>
      <c r="F21" s="50">
        <v>8955</v>
      </c>
      <c r="G21" s="50">
        <v>22181</v>
      </c>
      <c r="H21" s="50">
        <v>21697</v>
      </c>
      <c r="I21" s="50">
        <v>25154</v>
      </c>
      <c r="J21" s="50">
        <v>22402</v>
      </c>
      <c r="K21" s="50">
        <v>46279</v>
      </c>
      <c r="L21" s="50">
        <v>8347</v>
      </c>
      <c r="M21" s="50">
        <v>129707.755</v>
      </c>
      <c r="N21" s="50">
        <v>16009</v>
      </c>
      <c r="O21" s="50">
        <v>3561</v>
      </c>
      <c r="P21" s="50">
        <v>55369</v>
      </c>
      <c r="Q21" s="50">
        <v>9913</v>
      </c>
      <c r="R21" s="50">
        <v>64974</v>
      </c>
      <c r="S21" s="50">
        <v>93642</v>
      </c>
      <c r="T21" s="50">
        <v>6461</v>
      </c>
      <c r="U21" s="50">
        <v>95805</v>
      </c>
      <c r="V21" s="50">
        <v>12588</v>
      </c>
      <c r="W21" s="50">
        <v>302546</v>
      </c>
      <c r="X21" s="50">
        <v>6223</v>
      </c>
      <c r="Y21" s="50">
        <v>16165</v>
      </c>
      <c r="Z21" s="50">
        <v>80168</v>
      </c>
      <c r="AA21" s="50">
        <v>10856</v>
      </c>
      <c r="AB21" s="50">
        <v>74932</v>
      </c>
      <c r="AC21" s="50">
        <v>57115</v>
      </c>
      <c r="AD21" s="50">
        <v>74140</v>
      </c>
      <c r="AE21" s="50">
        <v>1265189.7549999999</v>
      </c>
      <c r="AF21" s="50">
        <v>1494457.3728</v>
      </c>
      <c r="AG21" s="51">
        <f t="shared" si="2"/>
        <v>0.84658805130691239</v>
      </c>
      <c r="AH21" s="52" t="s">
        <v>203</v>
      </c>
      <c r="AK21" s="30"/>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row>
    <row r="22" spans="2:355" s="49" customFormat="1" x14ac:dyDescent="0.25">
      <c r="B22" s="30"/>
      <c r="C22" s="30"/>
      <c r="D22" s="295" t="s">
        <v>212</v>
      </c>
      <c r="E22" s="318" t="b">
        <f t="shared" si="0"/>
        <v>0</v>
      </c>
      <c r="F22" s="50">
        <v>8356</v>
      </c>
      <c r="G22" s="50">
        <v>22253</v>
      </c>
      <c r="H22" s="50">
        <v>22895</v>
      </c>
      <c r="I22" s="50">
        <v>26066</v>
      </c>
      <c r="J22" s="50">
        <v>23362</v>
      </c>
      <c r="K22" s="50">
        <v>49516</v>
      </c>
      <c r="L22" s="50">
        <v>8915</v>
      </c>
      <c r="M22" s="50">
        <v>115119.3521</v>
      </c>
      <c r="N22" s="50">
        <v>20785</v>
      </c>
      <c r="O22" s="50">
        <v>3900</v>
      </c>
      <c r="P22" s="50">
        <v>63948</v>
      </c>
      <c r="Q22" s="50">
        <v>9918</v>
      </c>
      <c r="R22" s="50">
        <v>69172</v>
      </c>
      <c r="S22" s="50">
        <v>99188</v>
      </c>
      <c r="T22" s="50">
        <v>6328</v>
      </c>
      <c r="U22" s="50">
        <v>99745</v>
      </c>
      <c r="V22" s="50">
        <v>13092</v>
      </c>
      <c r="W22" s="50">
        <v>291732</v>
      </c>
      <c r="X22" s="50">
        <v>6306</v>
      </c>
      <c r="Y22" s="50">
        <v>15147</v>
      </c>
      <c r="Z22" s="50">
        <v>87544</v>
      </c>
      <c r="AA22" s="50">
        <v>10475</v>
      </c>
      <c r="AB22" s="50">
        <v>82781</v>
      </c>
      <c r="AC22" s="50">
        <v>59585</v>
      </c>
      <c r="AD22" s="50">
        <v>77043</v>
      </c>
      <c r="AE22" s="50">
        <v>1293171.3521</v>
      </c>
      <c r="AF22" s="50">
        <v>1526879.0205999999</v>
      </c>
      <c r="AG22" s="51">
        <f t="shared" si="2"/>
        <v>0.84693766477440857</v>
      </c>
      <c r="AH22" s="52" t="s">
        <v>203</v>
      </c>
      <c r="AK22" s="30"/>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row>
    <row r="23" spans="2:355" s="49" customFormat="1" x14ac:dyDescent="0.25">
      <c r="B23" s="30"/>
      <c r="C23" s="30"/>
      <c r="D23" s="295" t="s">
        <v>213</v>
      </c>
      <c r="E23" s="318" t="b">
        <f t="shared" si="0"/>
        <v>0</v>
      </c>
      <c r="F23" s="50">
        <v>7947</v>
      </c>
      <c r="G23" s="50">
        <v>22275</v>
      </c>
      <c r="H23" s="50">
        <v>24172</v>
      </c>
      <c r="I23" s="50">
        <v>27132</v>
      </c>
      <c r="J23" s="50">
        <v>24246</v>
      </c>
      <c r="K23" s="50">
        <v>55613</v>
      </c>
      <c r="L23" s="50">
        <v>9405</v>
      </c>
      <c r="M23" s="50">
        <v>104095.7867</v>
      </c>
      <c r="N23" s="50">
        <v>24921</v>
      </c>
      <c r="O23" s="50">
        <v>4113</v>
      </c>
      <c r="P23" s="50">
        <v>74050</v>
      </c>
      <c r="Q23" s="50">
        <v>10375</v>
      </c>
      <c r="R23" s="50">
        <v>72996</v>
      </c>
      <c r="S23" s="50">
        <v>102204</v>
      </c>
      <c r="T23" s="50">
        <v>6308</v>
      </c>
      <c r="U23" s="50">
        <v>103325</v>
      </c>
      <c r="V23" s="50">
        <v>13659</v>
      </c>
      <c r="W23" s="50">
        <v>280627</v>
      </c>
      <c r="X23" s="50">
        <v>6606</v>
      </c>
      <c r="Y23" s="50">
        <v>14193</v>
      </c>
      <c r="Z23" s="50">
        <v>94104</v>
      </c>
      <c r="AA23" s="50">
        <v>9815</v>
      </c>
      <c r="AB23" s="50">
        <v>91016</v>
      </c>
      <c r="AC23" s="50">
        <v>61684</v>
      </c>
      <c r="AD23" s="50">
        <v>81252</v>
      </c>
      <c r="AE23" s="50">
        <v>1326133.7867000001</v>
      </c>
      <c r="AF23" s="50">
        <v>1564527.4741</v>
      </c>
      <c r="AG23" s="51">
        <f t="shared" si="2"/>
        <v>0.84762575835420417</v>
      </c>
      <c r="AH23" s="52" t="s">
        <v>203</v>
      </c>
      <c r="AK23" s="30"/>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row>
    <row r="24" spans="2:355" s="49" customFormat="1" x14ac:dyDescent="0.25">
      <c r="B24" s="30"/>
      <c r="C24" s="30"/>
      <c r="D24" s="295" t="s">
        <v>214</v>
      </c>
      <c r="E24" s="318" t="b">
        <f t="shared" si="0"/>
        <v>0</v>
      </c>
      <c r="F24" s="50">
        <v>7779</v>
      </c>
      <c r="G24" s="50">
        <v>22366</v>
      </c>
      <c r="H24" s="50">
        <v>25719</v>
      </c>
      <c r="I24" s="50">
        <v>28464</v>
      </c>
      <c r="J24" s="50">
        <v>25106</v>
      </c>
      <c r="K24" s="50">
        <v>64246</v>
      </c>
      <c r="L24" s="50">
        <v>9765</v>
      </c>
      <c r="M24" s="50">
        <v>97216.350999999995</v>
      </c>
      <c r="N24" s="50">
        <v>28539</v>
      </c>
      <c r="O24" s="50">
        <v>4288</v>
      </c>
      <c r="P24" s="50">
        <v>84543</v>
      </c>
      <c r="Q24" s="50">
        <v>11277</v>
      </c>
      <c r="R24" s="50">
        <v>76322</v>
      </c>
      <c r="S24" s="50">
        <v>102553</v>
      </c>
      <c r="T24" s="50">
        <v>6477</v>
      </c>
      <c r="U24" s="50">
        <v>108635</v>
      </c>
      <c r="V24" s="50">
        <v>14266</v>
      </c>
      <c r="W24" s="50">
        <v>271940</v>
      </c>
      <c r="X24" s="50">
        <v>7065</v>
      </c>
      <c r="Y24" s="50">
        <v>13293</v>
      </c>
      <c r="Z24" s="50">
        <v>100041</v>
      </c>
      <c r="AA24" s="50">
        <v>8893</v>
      </c>
      <c r="AB24" s="50">
        <v>99199</v>
      </c>
      <c r="AC24" s="50">
        <v>63857</v>
      </c>
      <c r="AD24" s="50">
        <v>86517</v>
      </c>
      <c r="AE24" s="50">
        <v>1368366.351</v>
      </c>
      <c r="AF24" s="50">
        <v>1611318.4982</v>
      </c>
      <c r="AG24" s="51">
        <f t="shared" si="2"/>
        <v>0.84922152419189545</v>
      </c>
      <c r="AH24" s="52" t="s">
        <v>203</v>
      </c>
      <c r="AK24" s="30"/>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row>
    <row r="25" spans="2:355" s="49" customFormat="1" x14ac:dyDescent="0.25">
      <c r="B25" s="30"/>
      <c r="C25" s="30"/>
      <c r="D25" s="295" t="s">
        <v>215</v>
      </c>
      <c r="E25" s="318" t="b">
        <f t="shared" si="0"/>
        <v>0</v>
      </c>
      <c r="F25" s="50">
        <v>7891</v>
      </c>
      <c r="G25" s="50">
        <v>22734</v>
      </c>
      <c r="H25" s="50">
        <v>27289</v>
      </c>
      <c r="I25" s="50">
        <v>30031</v>
      </c>
      <c r="J25" s="50">
        <v>26007</v>
      </c>
      <c r="K25" s="50">
        <v>74710</v>
      </c>
      <c r="L25" s="50">
        <v>10041</v>
      </c>
      <c r="M25" s="50">
        <v>94126.820399999997</v>
      </c>
      <c r="N25" s="50">
        <v>31753</v>
      </c>
      <c r="O25" s="50">
        <v>4346</v>
      </c>
      <c r="P25" s="50">
        <v>95286</v>
      </c>
      <c r="Q25" s="50">
        <v>12479</v>
      </c>
      <c r="R25" s="50">
        <v>79137</v>
      </c>
      <c r="S25" s="50">
        <v>101019</v>
      </c>
      <c r="T25" s="50">
        <v>6768</v>
      </c>
      <c r="U25" s="50">
        <v>113680</v>
      </c>
      <c r="V25" s="50">
        <v>15090</v>
      </c>
      <c r="W25" s="50">
        <v>267192</v>
      </c>
      <c r="X25" s="50">
        <v>7632</v>
      </c>
      <c r="Y25" s="50">
        <v>12549</v>
      </c>
      <c r="Z25" s="50">
        <v>105441</v>
      </c>
      <c r="AA25" s="50">
        <v>7481</v>
      </c>
      <c r="AB25" s="50">
        <v>107140</v>
      </c>
      <c r="AC25" s="50">
        <v>66031</v>
      </c>
      <c r="AD25" s="50">
        <v>92301</v>
      </c>
      <c r="AE25" s="50">
        <v>1418154.8204000001</v>
      </c>
      <c r="AF25" s="50">
        <v>1665288.7915000001</v>
      </c>
      <c r="AG25" s="51">
        <f t="shared" si="2"/>
        <v>0.8515969287961187</v>
      </c>
      <c r="AH25" s="52" t="s">
        <v>203</v>
      </c>
      <c r="AK25" s="30"/>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row>
    <row r="26" spans="2:355" s="49" customFormat="1" x14ac:dyDescent="0.25">
      <c r="B26" s="30"/>
      <c r="C26" s="30"/>
      <c r="D26" s="295" t="s">
        <v>216</v>
      </c>
      <c r="E26" s="318" t="b">
        <f t="shared" si="0"/>
        <v>0</v>
      </c>
      <c r="F26" s="50">
        <v>8218</v>
      </c>
      <c r="G26" s="50">
        <v>23776</v>
      </c>
      <c r="H26" s="50">
        <v>29146</v>
      </c>
      <c r="I26" s="50">
        <v>31940</v>
      </c>
      <c r="J26" s="50">
        <v>26968</v>
      </c>
      <c r="K26" s="50">
        <v>86639</v>
      </c>
      <c r="L26" s="50">
        <v>10274</v>
      </c>
      <c r="M26" s="50">
        <v>94491.195200000002</v>
      </c>
      <c r="N26" s="50">
        <v>34473</v>
      </c>
      <c r="O26" s="50">
        <v>4054</v>
      </c>
      <c r="P26" s="50">
        <v>106094</v>
      </c>
      <c r="Q26" s="50">
        <v>13957</v>
      </c>
      <c r="R26" s="50">
        <v>81281</v>
      </c>
      <c r="S26" s="50">
        <v>98665</v>
      </c>
      <c r="T26" s="50">
        <v>7192</v>
      </c>
      <c r="U26" s="50">
        <v>120761</v>
      </c>
      <c r="V26" s="50">
        <v>15968</v>
      </c>
      <c r="W26" s="50">
        <v>266593</v>
      </c>
      <c r="X26" s="50">
        <v>8232</v>
      </c>
      <c r="Y26" s="50">
        <v>11966</v>
      </c>
      <c r="Z26" s="50">
        <v>109645</v>
      </c>
      <c r="AA26" s="50">
        <v>6212</v>
      </c>
      <c r="AB26" s="50">
        <v>114953</v>
      </c>
      <c r="AC26" s="50">
        <v>68014</v>
      </c>
      <c r="AD26" s="50">
        <v>97933</v>
      </c>
      <c r="AE26" s="50">
        <v>1477445.1952</v>
      </c>
      <c r="AF26" s="50">
        <v>1728341.2598999999</v>
      </c>
      <c r="AG26" s="51">
        <f t="shared" si="2"/>
        <v>0.85483418667299738</v>
      </c>
      <c r="AH26" s="52" t="s">
        <v>203</v>
      </c>
      <c r="AK26" s="30"/>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row>
    <row r="27" spans="2:355" s="49" customFormat="1" x14ac:dyDescent="0.25">
      <c r="B27" s="30"/>
      <c r="C27" s="30"/>
      <c r="D27" s="295" t="s">
        <v>217</v>
      </c>
      <c r="E27" s="318" t="b">
        <f t="shared" si="0"/>
        <v>0</v>
      </c>
      <c r="F27" s="50">
        <v>8705</v>
      </c>
      <c r="G27" s="50">
        <v>24916</v>
      </c>
      <c r="H27" s="50">
        <v>31205</v>
      </c>
      <c r="I27" s="50">
        <v>33954</v>
      </c>
      <c r="J27" s="50">
        <v>27981</v>
      </c>
      <c r="K27" s="50">
        <v>99139</v>
      </c>
      <c r="L27" s="50">
        <v>10465</v>
      </c>
      <c r="M27" s="50">
        <v>96937.404500000004</v>
      </c>
      <c r="N27" s="50">
        <v>36720</v>
      </c>
      <c r="O27" s="50">
        <v>3785</v>
      </c>
      <c r="P27" s="50">
        <v>115860</v>
      </c>
      <c r="Q27" s="50">
        <v>15624</v>
      </c>
      <c r="R27" s="50">
        <v>82999</v>
      </c>
      <c r="S27" s="50">
        <v>96540</v>
      </c>
      <c r="T27" s="50">
        <v>7804</v>
      </c>
      <c r="U27" s="50">
        <v>127755</v>
      </c>
      <c r="V27" s="50">
        <v>16764</v>
      </c>
      <c r="W27" s="50">
        <v>270378</v>
      </c>
      <c r="X27" s="50">
        <v>8870</v>
      </c>
      <c r="Y27" s="50">
        <v>11564</v>
      </c>
      <c r="Z27" s="50">
        <v>112492</v>
      </c>
      <c r="AA27" s="50">
        <v>5173</v>
      </c>
      <c r="AB27" s="50">
        <v>122636</v>
      </c>
      <c r="AC27" s="50">
        <v>70107</v>
      </c>
      <c r="AD27" s="50">
        <v>103276</v>
      </c>
      <c r="AE27" s="50">
        <v>1541649.4044999999</v>
      </c>
      <c r="AF27" s="50">
        <v>1795895.0284</v>
      </c>
      <c r="AG27" s="51">
        <f t="shared" si="2"/>
        <v>0.8584295741792255</v>
      </c>
      <c r="AH27" s="52" t="s">
        <v>203</v>
      </c>
      <c r="AK27" s="30"/>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row>
    <row r="28" spans="2:355" s="49" customFormat="1" x14ac:dyDescent="0.25">
      <c r="B28" s="30"/>
      <c r="C28" s="30"/>
      <c r="D28" s="295" t="s">
        <v>218</v>
      </c>
      <c r="E28" s="318" t="b">
        <f t="shared" si="0"/>
        <v>0</v>
      </c>
      <c r="F28" s="50">
        <v>9171</v>
      </c>
      <c r="G28" s="50">
        <v>26154</v>
      </c>
      <c r="H28" s="50">
        <v>33309</v>
      </c>
      <c r="I28" s="50">
        <v>36192</v>
      </c>
      <c r="J28" s="50">
        <v>28800</v>
      </c>
      <c r="K28" s="50">
        <v>111093</v>
      </c>
      <c r="L28" s="50">
        <v>10592</v>
      </c>
      <c r="M28" s="50">
        <v>101451.65150000001</v>
      </c>
      <c r="N28" s="50">
        <v>38574</v>
      </c>
      <c r="O28" s="50">
        <v>3564</v>
      </c>
      <c r="P28" s="50">
        <v>123416</v>
      </c>
      <c r="Q28" s="50">
        <v>17043</v>
      </c>
      <c r="R28" s="50">
        <v>84632</v>
      </c>
      <c r="S28" s="50">
        <v>95691</v>
      </c>
      <c r="T28" s="50">
        <v>8568</v>
      </c>
      <c r="U28" s="50">
        <v>134815</v>
      </c>
      <c r="V28" s="50">
        <v>17490</v>
      </c>
      <c r="W28" s="50">
        <v>278512</v>
      </c>
      <c r="X28" s="50">
        <v>9501</v>
      </c>
      <c r="Y28" s="50">
        <v>11291</v>
      </c>
      <c r="Z28" s="50">
        <v>114233</v>
      </c>
      <c r="AA28" s="50">
        <v>4444</v>
      </c>
      <c r="AB28" s="50">
        <v>129333</v>
      </c>
      <c r="AC28" s="50">
        <v>72324</v>
      </c>
      <c r="AD28" s="50">
        <v>107957</v>
      </c>
      <c r="AE28" s="50">
        <v>1608150.6515000002</v>
      </c>
      <c r="AF28" s="50">
        <v>1866864.7425000002</v>
      </c>
      <c r="AG28" s="51">
        <f t="shared" si="2"/>
        <v>0.86141787077003518</v>
      </c>
      <c r="AH28" s="52" t="s">
        <v>203</v>
      </c>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row>
    <row r="29" spans="2:355" s="49" customFormat="1" x14ac:dyDescent="0.25">
      <c r="B29" s="30"/>
      <c r="C29" s="30"/>
      <c r="D29" s="295" t="s">
        <v>219</v>
      </c>
      <c r="E29" s="318" t="b">
        <f t="shared" si="0"/>
        <v>0</v>
      </c>
      <c r="F29" s="50">
        <v>9771</v>
      </c>
      <c r="G29" s="50">
        <v>27507</v>
      </c>
      <c r="H29" s="50">
        <v>35572</v>
      </c>
      <c r="I29" s="50">
        <v>38260</v>
      </c>
      <c r="J29" s="50">
        <v>29615</v>
      </c>
      <c r="K29" s="50">
        <v>121733</v>
      </c>
      <c r="L29" s="50">
        <v>10667</v>
      </c>
      <c r="M29" s="50">
        <v>106768.8492</v>
      </c>
      <c r="N29" s="50">
        <v>40359</v>
      </c>
      <c r="O29" s="50">
        <v>3392</v>
      </c>
      <c r="P29" s="50">
        <v>130361</v>
      </c>
      <c r="Q29" s="50">
        <v>18119</v>
      </c>
      <c r="R29" s="50">
        <v>86589</v>
      </c>
      <c r="S29" s="50">
        <v>96732</v>
      </c>
      <c r="T29" s="50">
        <v>9404</v>
      </c>
      <c r="U29" s="50">
        <v>143045</v>
      </c>
      <c r="V29" s="50">
        <v>18156</v>
      </c>
      <c r="W29" s="50">
        <v>289822</v>
      </c>
      <c r="X29" s="50">
        <v>10213</v>
      </c>
      <c r="Y29" s="50">
        <v>11209</v>
      </c>
      <c r="Z29" s="50">
        <v>115069</v>
      </c>
      <c r="AA29" s="50">
        <v>3998</v>
      </c>
      <c r="AB29" s="50">
        <v>134968</v>
      </c>
      <c r="AC29" s="50">
        <v>74957</v>
      </c>
      <c r="AD29" s="50">
        <v>111751</v>
      </c>
      <c r="AE29" s="50">
        <v>1678037.8492000001</v>
      </c>
      <c r="AF29" s="50">
        <v>1942864.5035000001</v>
      </c>
      <c r="AG29" s="51">
        <f t="shared" si="2"/>
        <v>0.86369267963724472</v>
      </c>
      <c r="AH29" s="52" t="s">
        <v>203</v>
      </c>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c r="LR29" s="69"/>
      <c r="LS29" s="69"/>
      <c r="LT29" s="69"/>
      <c r="LU29" s="69"/>
      <c r="LV29" s="69"/>
      <c r="LW29" s="69"/>
      <c r="LX29" s="69"/>
      <c r="LY29" s="69"/>
      <c r="LZ29" s="69"/>
      <c r="MA29" s="69"/>
      <c r="MB29" s="69"/>
      <c r="MC29" s="69"/>
      <c r="MD29" s="69"/>
      <c r="ME29" s="69"/>
      <c r="MF29" s="69"/>
      <c r="MG29" s="69"/>
      <c r="MH29" s="69"/>
      <c r="MI29" s="69"/>
      <c r="MJ29" s="69"/>
      <c r="MK29" s="69"/>
      <c r="ML29" s="69"/>
      <c r="MM29" s="69"/>
      <c r="MN29" s="69"/>
      <c r="MO29" s="69"/>
      <c r="MP29" s="69"/>
      <c r="MQ29" s="69"/>
    </row>
    <row r="30" spans="2:355" s="49" customFormat="1" x14ac:dyDescent="0.25">
      <c r="B30" s="30"/>
      <c r="C30" s="30"/>
      <c r="D30" s="295" t="s">
        <v>220</v>
      </c>
      <c r="E30" s="318" t="b">
        <f t="shared" si="0"/>
        <v>0</v>
      </c>
      <c r="F30" s="50">
        <v>10425</v>
      </c>
      <c r="G30" s="50">
        <v>28917</v>
      </c>
      <c r="H30" s="50">
        <v>37810</v>
      </c>
      <c r="I30" s="50">
        <v>39707</v>
      </c>
      <c r="J30" s="50">
        <v>30380</v>
      </c>
      <c r="K30" s="50">
        <v>130449</v>
      </c>
      <c r="L30" s="50">
        <v>10595</v>
      </c>
      <c r="M30" s="50">
        <v>112914</v>
      </c>
      <c r="N30" s="50">
        <v>42134</v>
      </c>
      <c r="O30" s="50">
        <v>3307</v>
      </c>
      <c r="P30" s="50">
        <v>136153</v>
      </c>
      <c r="Q30" s="50">
        <v>19147</v>
      </c>
      <c r="R30" s="50">
        <v>88861</v>
      </c>
      <c r="S30" s="50">
        <v>98579</v>
      </c>
      <c r="T30" s="50">
        <v>10442</v>
      </c>
      <c r="U30" s="50">
        <v>151513</v>
      </c>
      <c r="V30" s="50">
        <v>18672</v>
      </c>
      <c r="W30" s="50">
        <v>303374</v>
      </c>
      <c r="X30" s="50">
        <v>10784</v>
      </c>
      <c r="Y30" s="50">
        <v>11204</v>
      </c>
      <c r="Z30" s="50">
        <v>115662</v>
      </c>
      <c r="AA30" s="50">
        <v>3807</v>
      </c>
      <c r="AB30" s="50">
        <v>138975</v>
      </c>
      <c r="AC30" s="50">
        <v>77318</v>
      </c>
      <c r="AD30" s="50">
        <v>114003</v>
      </c>
      <c r="AE30" s="50">
        <v>1745132</v>
      </c>
      <c r="AF30" s="50">
        <v>2016810.3859999999</v>
      </c>
      <c r="AG30" s="51">
        <f t="shared" si="2"/>
        <v>0.86529304495559056</v>
      </c>
      <c r="AH30" s="52" t="s">
        <v>203</v>
      </c>
      <c r="KP30" s="69"/>
      <c r="KQ30" s="69"/>
      <c r="KR30" s="69"/>
      <c r="KS30" s="69"/>
      <c r="KT30" s="69"/>
      <c r="KU30" s="69"/>
      <c r="KV30" s="69"/>
      <c r="KW30" s="69"/>
      <c r="KX30" s="69"/>
      <c r="KY30" s="69"/>
      <c r="KZ30" s="69"/>
      <c r="LA30" s="69"/>
      <c r="LB30" s="69"/>
      <c r="LC30" s="69"/>
      <c r="LD30" s="69"/>
      <c r="LE30" s="69"/>
      <c r="LF30" s="69"/>
      <c r="LG30" s="69"/>
      <c r="LH30" s="69"/>
      <c r="LI30" s="69"/>
      <c r="LJ30" s="69"/>
      <c r="LK30" s="69"/>
      <c r="LL30" s="69"/>
      <c r="LM30" s="69"/>
      <c r="LN30" s="69"/>
      <c r="LO30" s="69"/>
      <c r="LP30" s="69"/>
      <c r="LQ30" s="69"/>
      <c r="LR30" s="69"/>
      <c r="LS30" s="69"/>
      <c r="LT30" s="69"/>
      <c r="LU30" s="69"/>
      <c r="LV30" s="69"/>
      <c r="LW30" s="69"/>
      <c r="LX30" s="69"/>
      <c r="LY30" s="69"/>
      <c r="LZ30" s="69"/>
      <c r="MA30" s="69"/>
      <c r="MB30" s="69"/>
      <c r="MC30" s="69"/>
      <c r="MD30" s="69"/>
      <c r="ME30" s="69"/>
      <c r="MF30" s="69"/>
      <c r="MG30" s="69"/>
      <c r="MH30" s="69"/>
      <c r="MI30" s="69"/>
      <c r="MJ30" s="69"/>
      <c r="MK30" s="69"/>
      <c r="ML30" s="69"/>
      <c r="MM30" s="69"/>
      <c r="MN30" s="69"/>
      <c r="MO30" s="69"/>
      <c r="MP30" s="69"/>
      <c r="MQ30" s="69"/>
    </row>
    <row r="31" spans="2:355" s="49" customFormat="1" x14ac:dyDescent="0.25">
      <c r="B31" s="30"/>
      <c r="C31" s="30"/>
      <c r="D31" s="295" t="s">
        <v>221</v>
      </c>
      <c r="E31" s="318" t="b">
        <f t="shared" si="0"/>
        <v>0</v>
      </c>
      <c r="F31" s="50">
        <v>10944</v>
      </c>
      <c r="G31" s="50">
        <v>29491</v>
      </c>
      <c r="H31" s="50">
        <v>39759</v>
      </c>
      <c r="I31" s="50">
        <v>40672</v>
      </c>
      <c r="J31" s="50">
        <v>31116</v>
      </c>
      <c r="K31" s="50">
        <v>136674</v>
      </c>
      <c r="L31" s="50">
        <v>10325</v>
      </c>
      <c r="M31" s="50">
        <v>119717</v>
      </c>
      <c r="N31" s="50">
        <v>44055</v>
      </c>
      <c r="O31" s="50">
        <v>3285</v>
      </c>
      <c r="P31" s="50">
        <v>139340</v>
      </c>
      <c r="Q31" s="50">
        <v>20159</v>
      </c>
      <c r="R31" s="50">
        <v>91188</v>
      </c>
      <c r="S31" s="50">
        <v>102714</v>
      </c>
      <c r="T31" s="50">
        <v>11559</v>
      </c>
      <c r="U31" s="50">
        <v>157136</v>
      </c>
      <c r="V31" s="50">
        <v>18746</v>
      </c>
      <c r="W31" s="50">
        <v>315797</v>
      </c>
      <c r="X31" s="50">
        <v>11025</v>
      </c>
      <c r="Y31" s="50">
        <v>11177</v>
      </c>
      <c r="Z31" s="50">
        <v>115352</v>
      </c>
      <c r="AA31" s="50">
        <v>3685</v>
      </c>
      <c r="AB31" s="50">
        <v>141786</v>
      </c>
      <c r="AC31" s="50">
        <v>78392</v>
      </c>
      <c r="AD31" s="50">
        <v>114895</v>
      </c>
      <c r="AE31" s="50">
        <v>1798989</v>
      </c>
      <c r="AF31" s="50">
        <v>2076447.2282</v>
      </c>
      <c r="AG31" s="51">
        <f t="shared" si="2"/>
        <v>0.86637838687549074</v>
      </c>
      <c r="AH31" s="52" t="s">
        <v>203</v>
      </c>
      <c r="LQ31" s="69"/>
      <c r="LR31" s="69"/>
      <c r="LS31" s="69"/>
      <c r="LT31" s="69"/>
      <c r="LU31" s="69"/>
      <c r="LV31" s="69"/>
      <c r="LW31" s="69"/>
      <c r="LX31" s="69"/>
      <c r="LY31" s="69"/>
      <c r="LZ31" s="69"/>
      <c r="MA31" s="69"/>
      <c r="MB31" s="69"/>
      <c r="MC31" s="69"/>
      <c r="MD31" s="69"/>
      <c r="ME31" s="69"/>
      <c r="MF31" s="69"/>
      <c r="MG31" s="69"/>
      <c r="MH31" s="69"/>
      <c r="MI31" s="69"/>
      <c r="MJ31" s="69"/>
      <c r="MK31" s="69"/>
      <c r="ML31" s="69"/>
      <c r="MM31" s="69"/>
      <c r="MN31" s="69"/>
      <c r="MO31" s="69"/>
      <c r="MP31" s="69"/>
      <c r="MQ31" s="69"/>
    </row>
    <row r="32" spans="2:355" s="49" customFormat="1" x14ac:dyDescent="0.25">
      <c r="B32" s="30"/>
      <c r="C32" s="30"/>
      <c r="D32" s="291" t="s">
        <v>222</v>
      </c>
      <c r="E32" s="318" t="b">
        <f t="shared" si="0"/>
        <v>0</v>
      </c>
      <c r="F32" s="50">
        <v>11227</v>
      </c>
      <c r="G32" s="50">
        <v>29342</v>
      </c>
      <c r="H32" s="50">
        <v>41431</v>
      </c>
      <c r="I32" s="50">
        <v>41021</v>
      </c>
      <c r="J32" s="50">
        <v>31696</v>
      </c>
      <c r="K32" s="50">
        <v>139251</v>
      </c>
      <c r="L32" s="50">
        <v>10015</v>
      </c>
      <c r="M32" s="50">
        <v>124875</v>
      </c>
      <c r="N32" s="50">
        <v>46109</v>
      </c>
      <c r="O32" s="50">
        <v>3241</v>
      </c>
      <c r="P32" s="50">
        <v>141014</v>
      </c>
      <c r="Q32" s="50">
        <v>20958</v>
      </c>
      <c r="R32" s="50">
        <v>93466</v>
      </c>
      <c r="S32" s="50">
        <v>107912</v>
      </c>
      <c r="T32" s="50">
        <v>12504</v>
      </c>
      <c r="U32" s="50">
        <v>162617</v>
      </c>
      <c r="V32" s="50">
        <v>18370</v>
      </c>
      <c r="W32" s="50">
        <v>324094</v>
      </c>
      <c r="X32" s="50">
        <v>11170</v>
      </c>
      <c r="Y32" s="50">
        <v>11017</v>
      </c>
      <c r="Z32" s="50">
        <v>113718</v>
      </c>
      <c r="AA32" s="50">
        <v>3683</v>
      </c>
      <c r="AB32" s="50">
        <v>143060</v>
      </c>
      <c r="AC32" s="50">
        <v>79233</v>
      </c>
      <c r="AD32" s="50">
        <v>113702</v>
      </c>
      <c r="AE32" s="50">
        <v>1834726</v>
      </c>
      <c r="AF32" s="50">
        <v>2118149.1562000001</v>
      </c>
      <c r="AG32" s="51">
        <f t="shared" si="2"/>
        <v>0.86619301319248609</v>
      </c>
      <c r="AH32" s="52" t="s">
        <v>203</v>
      </c>
    </row>
    <row r="33" spans="2:355" s="49" customFormat="1" x14ac:dyDescent="0.25">
      <c r="B33" s="30"/>
      <c r="C33" s="30"/>
      <c r="D33" s="295" t="s">
        <v>223</v>
      </c>
      <c r="E33" s="318" t="b">
        <f t="shared" si="0"/>
        <v>0</v>
      </c>
      <c r="F33" s="50">
        <v>2935</v>
      </c>
      <c r="G33" s="50">
        <v>11169</v>
      </c>
      <c r="H33" s="50">
        <v>6873</v>
      </c>
      <c r="I33" s="50">
        <v>9348</v>
      </c>
      <c r="J33" s="50">
        <v>8525</v>
      </c>
      <c r="K33" s="50">
        <v>15656</v>
      </c>
      <c r="L33" s="50">
        <v>3153</v>
      </c>
      <c r="M33" s="50">
        <v>73869.622499999998</v>
      </c>
      <c r="N33" s="50">
        <v>5744</v>
      </c>
      <c r="O33" s="50">
        <v>2071</v>
      </c>
      <c r="P33" s="50">
        <v>17716</v>
      </c>
      <c r="Q33" s="50">
        <v>3158</v>
      </c>
      <c r="R33" s="50">
        <v>24562</v>
      </c>
      <c r="S33" s="50">
        <v>17444</v>
      </c>
      <c r="T33" s="50">
        <v>1966</v>
      </c>
      <c r="U33" s="50">
        <v>30937</v>
      </c>
      <c r="V33" s="50">
        <v>5184</v>
      </c>
      <c r="W33" s="50">
        <v>44724</v>
      </c>
      <c r="X33" s="50">
        <v>1834</v>
      </c>
      <c r="Y33" s="50">
        <v>3658</v>
      </c>
      <c r="Z33" s="50">
        <v>32652</v>
      </c>
      <c r="AA33" s="50">
        <v>3602</v>
      </c>
      <c r="AB33" s="50">
        <v>27542</v>
      </c>
      <c r="AC33" s="50">
        <v>24256</v>
      </c>
      <c r="AD33" s="50">
        <v>26190</v>
      </c>
      <c r="AE33" s="50">
        <v>404768.6225</v>
      </c>
      <c r="AF33" s="50">
        <v>514353.38500000001</v>
      </c>
      <c r="AG33" s="51">
        <f t="shared" si="2"/>
        <v>0.78694655134815528</v>
      </c>
      <c r="AH33" s="52" t="s">
        <v>203</v>
      </c>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c r="LS33" s="69"/>
      <c r="LT33" s="69"/>
      <c r="LU33" s="69"/>
      <c r="LV33" s="69"/>
      <c r="LW33" s="69"/>
      <c r="LX33" s="69"/>
      <c r="LY33" s="69"/>
      <c r="LZ33" s="69"/>
      <c r="MA33" s="69"/>
      <c r="MB33" s="69"/>
      <c r="MC33" s="69"/>
      <c r="MD33" s="69"/>
      <c r="ME33" s="69"/>
      <c r="MF33" s="69"/>
      <c r="MG33" s="69"/>
      <c r="MH33" s="69"/>
      <c r="MI33" s="69"/>
      <c r="MJ33" s="69"/>
      <c r="MK33" s="69"/>
      <c r="ML33" s="69"/>
      <c r="MM33" s="69"/>
      <c r="MN33" s="69"/>
      <c r="MO33" s="69"/>
      <c r="MP33" s="69"/>
      <c r="MQ33" s="69"/>
    </row>
    <row r="34" spans="2:355" s="49" customFormat="1" x14ac:dyDescent="0.25">
      <c r="B34" s="30"/>
      <c r="C34" s="30"/>
      <c r="D34" s="295" t="s">
        <v>224</v>
      </c>
      <c r="E34" s="318" t="b">
        <f t="shared" si="0"/>
        <v>0</v>
      </c>
      <c r="F34" s="50">
        <v>2795</v>
      </c>
      <c r="G34" s="50">
        <v>11602</v>
      </c>
      <c r="H34" s="50">
        <v>7469</v>
      </c>
      <c r="I34" s="50">
        <v>10068</v>
      </c>
      <c r="J34" s="50">
        <v>9080</v>
      </c>
      <c r="K34" s="50">
        <v>17742</v>
      </c>
      <c r="L34" s="50">
        <v>3495</v>
      </c>
      <c r="M34" s="50">
        <v>65901.636400000003</v>
      </c>
      <c r="N34" s="50">
        <v>8035</v>
      </c>
      <c r="O34" s="50">
        <v>2440</v>
      </c>
      <c r="P34" s="50">
        <v>21176</v>
      </c>
      <c r="Q34" s="50">
        <v>3100</v>
      </c>
      <c r="R34" s="50">
        <v>26946</v>
      </c>
      <c r="S34" s="50">
        <v>19691</v>
      </c>
      <c r="T34" s="50">
        <v>1965</v>
      </c>
      <c r="U34" s="50">
        <v>32449</v>
      </c>
      <c r="V34" s="50">
        <v>5488</v>
      </c>
      <c r="W34" s="50">
        <v>44308</v>
      </c>
      <c r="X34" s="50">
        <v>1878</v>
      </c>
      <c r="Y34" s="50">
        <v>3775</v>
      </c>
      <c r="Z34" s="50">
        <v>36378</v>
      </c>
      <c r="AA34" s="50">
        <v>3129</v>
      </c>
      <c r="AB34" s="50">
        <v>31419</v>
      </c>
      <c r="AC34" s="50">
        <v>25757</v>
      </c>
      <c r="AD34" s="50">
        <v>28155</v>
      </c>
      <c r="AE34" s="50">
        <v>424241.63640000002</v>
      </c>
      <c r="AF34" s="50">
        <v>535248.06520000007</v>
      </c>
      <c r="AG34" s="51">
        <f t="shared" si="2"/>
        <v>0.79260751039142652</v>
      </c>
      <c r="AH34" s="52" t="s">
        <v>203</v>
      </c>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row>
    <row r="35" spans="2:355" s="49" customFormat="1" x14ac:dyDescent="0.25">
      <c r="B35" s="30"/>
      <c r="C35" s="30"/>
      <c r="D35" s="295" t="s">
        <v>225</v>
      </c>
      <c r="E35" s="318" t="b">
        <f t="shared" si="0"/>
        <v>0</v>
      </c>
      <c r="F35" s="50">
        <v>2711</v>
      </c>
      <c r="G35" s="50">
        <v>12129</v>
      </c>
      <c r="H35" s="50">
        <v>8172</v>
      </c>
      <c r="I35" s="50">
        <v>10923</v>
      </c>
      <c r="J35" s="50">
        <v>9596</v>
      </c>
      <c r="K35" s="50">
        <v>20907</v>
      </c>
      <c r="L35" s="50">
        <v>3808</v>
      </c>
      <c r="M35" s="50">
        <v>58105.806799999998</v>
      </c>
      <c r="N35" s="50">
        <v>10184</v>
      </c>
      <c r="O35" s="50">
        <v>2716</v>
      </c>
      <c r="P35" s="50">
        <v>25867</v>
      </c>
      <c r="Q35" s="50">
        <v>3194</v>
      </c>
      <c r="R35" s="50">
        <v>29179</v>
      </c>
      <c r="S35" s="50">
        <v>21075</v>
      </c>
      <c r="T35" s="50">
        <v>2000</v>
      </c>
      <c r="U35" s="50">
        <v>34765</v>
      </c>
      <c r="V35" s="50">
        <v>5788</v>
      </c>
      <c r="W35" s="50">
        <v>43922</v>
      </c>
      <c r="X35" s="50">
        <v>1985</v>
      </c>
      <c r="Y35" s="50">
        <v>4023</v>
      </c>
      <c r="Z35" s="50">
        <v>39734</v>
      </c>
      <c r="AA35" s="50">
        <v>2623</v>
      </c>
      <c r="AB35" s="50">
        <v>35651</v>
      </c>
      <c r="AC35" s="50">
        <v>27046</v>
      </c>
      <c r="AD35" s="50">
        <v>30739</v>
      </c>
      <c r="AE35" s="50">
        <v>446842.80680000002</v>
      </c>
      <c r="AF35" s="50">
        <v>560495.08100000001</v>
      </c>
      <c r="AG35" s="51">
        <f t="shared" si="2"/>
        <v>0.79722877496582345</v>
      </c>
      <c r="AH35" s="52" t="s">
        <v>203</v>
      </c>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c r="MP35" s="69"/>
      <c r="MQ35" s="69"/>
    </row>
    <row r="36" spans="2:355" s="49" customFormat="1" x14ac:dyDescent="0.25">
      <c r="B36" s="30"/>
      <c r="C36" s="30"/>
      <c r="D36" s="295" t="s">
        <v>226</v>
      </c>
      <c r="E36" s="318" t="b">
        <f t="shared" si="0"/>
        <v>0</v>
      </c>
      <c r="F36" s="50">
        <v>2705</v>
      </c>
      <c r="G36" s="50">
        <v>12635</v>
      </c>
      <c r="H36" s="50">
        <v>8956</v>
      </c>
      <c r="I36" s="50">
        <v>11858</v>
      </c>
      <c r="J36" s="50">
        <v>10091</v>
      </c>
      <c r="K36" s="50">
        <v>25214</v>
      </c>
      <c r="L36" s="50">
        <v>4079</v>
      </c>
      <c r="M36" s="50">
        <v>52373.574000000001</v>
      </c>
      <c r="N36" s="50">
        <v>11593</v>
      </c>
      <c r="O36" s="50">
        <v>2894</v>
      </c>
      <c r="P36" s="50">
        <v>31250</v>
      </c>
      <c r="Q36" s="50">
        <v>3486</v>
      </c>
      <c r="R36" s="50">
        <v>31265</v>
      </c>
      <c r="S36" s="50">
        <v>22104</v>
      </c>
      <c r="T36" s="50">
        <v>2093</v>
      </c>
      <c r="U36" s="50">
        <v>37163</v>
      </c>
      <c r="V36" s="50">
        <v>6125</v>
      </c>
      <c r="W36" s="50">
        <v>44222</v>
      </c>
      <c r="X36" s="50">
        <v>2180</v>
      </c>
      <c r="Y36" s="50">
        <v>4251</v>
      </c>
      <c r="Z36" s="50">
        <v>42613</v>
      </c>
      <c r="AA36" s="50">
        <v>2201</v>
      </c>
      <c r="AB36" s="50">
        <v>40033</v>
      </c>
      <c r="AC36" s="50">
        <v>28173</v>
      </c>
      <c r="AD36" s="50">
        <v>33707</v>
      </c>
      <c r="AE36" s="50">
        <v>473264.57400000002</v>
      </c>
      <c r="AF36" s="50">
        <v>589899.78399999999</v>
      </c>
      <c r="AG36" s="51">
        <f t="shared" si="2"/>
        <v>0.80227961907509371</v>
      </c>
      <c r="AH36" s="52" t="s">
        <v>203</v>
      </c>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c r="LF36" s="69"/>
      <c r="LG36" s="69"/>
      <c r="LH36" s="69"/>
      <c r="LI36" s="69"/>
      <c r="LJ36" s="69"/>
      <c r="LK36" s="69"/>
      <c r="LL36" s="69"/>
      <c r="LM36" s="69"/>
      <c r="LN36" s="69"/>
      <c r="LO36" s="69"/>
      <c r="LP36" s="69"/>
      <c r="LQ36" s="69"/>
      <c r="LR36" s="69"/>
      <c r="LS36" s="69"/>
      <c r="LT36" s="69"/>
      <c r="LU36" s="69"/>
      <c r="LV36" s="69"/>
      <c r="LW36" s="69"/>
      <c r="LX36" s="69"/>
      <c r="LY36" s="69"/>
      <c r="LZ36" s="69"/>
      <c r="MA36" s="69"/>
      <c r="MB36" s="69"/>
      <c r="MC36" s="69"/>
      <c r="MD36" s="69"/>
      <c r="ME36" s="69"/>
      <c r="MF36" s="69"/>
      <c r="MG36" s="69"/>
      <c r="MH36" s="69"/>
      <c r="MI36" s="69"/>
      <c r="MJ36" s="69"/>
      <c r="MK36" s="69"/>
      <c r="ML36" s="69"/>
      <c r="MM36" s="69"/>
      <c r="MN36" s="69"/>
      <c r="MO36" s="69"/>
      <c r="MP36" s="69"/>
      <c r="MQ36" s="69"/>
    </row>
    <row r="37" spans="2:355" s="49" customFormat="1" x14ac:dyDescent="0.25">
      <c r="B37" s="30"/>
      <c r="C37" s="30"/>
      <c r="D37" s="295" t="s">
        <v>227</v>
      </c>
      <c r="E37" s="318" t="b">
        <f t="shared" si="0"/>
        <v>0</v>
      </c>
      <c r="F37" s="50">
        <v>2794</v>
      </c>
      <c r="G37" s="50">
        <v>13153</v>
      </c>
      <c r="H37" s="50">
        <v>9879</v>
      </c>
      <c r="I37" s="50">
        <v>12899</v>
      </c>
      <c r="J37" s="50">
        <v>10586</v>
      </c>
      <c r="K37" s="50">
        <v>30503</v>
      </c>
      <c r="L37" s="50">
        <v>4290</v>
      </c>
      <c r="M37" s="50">
        <v>48901.998699999996</v>
      </c>
      <c r="N37" s="50">
        <v>12614</v>
      </c>
      <c r="O37" s="50">
        <v>3019</v>
      </c>
      <c r="P37" s="50">
        <v>36808</v>
      </c>
      <c r="Q37" s="50">
        <v>3968</v>
      </c>
      <c r="R37" s="50">
        <v>33176</v>
      </c>
      <c r="S37" s="50">
        <v>22806</v>
      </c>
      <c r="T37" s="50">
        <v>2277</v>
      </c>
      <c r="U37" s="50">
        <v>40300</v>
      </c>
      <c r="V37" s="50">
        <v>6484</v>
      </c>
      <c r="W37" s="50">
        <v>45714</v>
      </c>
      <c r="X37" s="50">
        <v>2441</v>
      </c>
      <c r="Y37" s="50">
        <v>4441</v>
      </c>
      <c r="Z37" s="50">
        <v>45125</v>
      </c>
      <c r="AA37" s="50">
        <v>1813</v>
      </c>
      <c r="AB37" s="50">
        <v>44368</v>
      </c>
      <c r="AC37" s="50">
        <v>29340</v>
      </c>
      <c r="AD37" s="50">
        <v>36980</v>
      </c>
      <c r="AE37" s="50">
        <v>504679.9987</v>
      </c>
      <c r="AF37" s="50">
        <v>624483.09639999992</v>
      </c>
      <c r="AG37" s="51">
        <f t="shared" si="2"/>
        <v>0.80815638022768432</v>
      </c>
      <c r="AH37" s="52" t="s">
        <v>203</v>
      </c>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c r="MP37" s="69"/>
      <c r="MQ37" s="69"/>
    </row>
    <row r="38" spans="2:355" s="49" customFormat="1" x14ac:dyDescent="0.25">
      <c r="B38" s="30"/>
      <c r="C38" s="30"/>
      <c r="D38" s="295" t="s">
        <v>228</v>
      </c>
      <c r="E38" s="318" t="b">
        <f t="shared" si="0"/>
        <v>0</v>
      </c>
      <c r="F38" s="50">
        <v>2986</v>
      </c>
      <c r="G38" s="50">
        <v>13780</v>
      </c>
      <c r="H38" s="50">
        <v>10854</v>
      </c>
      <c r="I38" s="50">
        <v>14033</v>
      </c>
      <c r="J38" s="50">
        <v>11101</v>
      </c>
      <c r="K38" s="50">
        <v>36481</v>
      </c>
      <c r="L38" s="50">
        <v>4460</v>
      </c>
      <c r="M38" s="50">
        <v>47422.482100000001</v>
      </c>
      <c r="N38" s="50">
        <v>13473</v>
      </c>
      <c r="O38" s="50">
        <v>3040</v>
      </c>
      <c r="P38" s="50">
        <v>42396</v>
      </c>
      <c r="Q38" s="50">
        <v>4591</v>
      </c>
      <c r="R38" s="50">
        <v>34956</v>
      </c>
      <c r="S38" s="50">
        <v>23396</v>
      </c>
      <c r="T38" s="50">
        <v>2530</v>
      </c>
      <c r="U38" s="50">
        <v>43545</v>
      </c>
      <c r="V38" s="50">
        <v>6959</v>
      </c>
      <c r="W38" s="50">
        <v>48676</v>
      </c>
      <c r="X38" s="50">
        <v>2747</v>
      </c>
      <c r="Y38" s="50">
        <v>4588</v>
      </c>
      <c r="Z38" s="50">
        <v>47334</v>
      </c>
      <c r="AA38" s="50">
        <v>1394</v>
      </c>
      <c r="AB38" s="50">
        <v>48566</v>
      </c>
      <c r="AC38" s="50">
        <v>30510</v>
      </c>
      <c r="AD38" s="50">
        <v>40336</v>
      </c>
      <c r="AE38" s="50">
        <v>540154.48210000002</v>
      </c>
      <c r="AF38" s="50">
        <v>662969.64859999996</v>
      </c>
      <c r="AG38" s="51">
        <f t="shared" si="2"/>
        <v>0.8147499410276926</v>
      </c>
      <c r="AH38" s="52" t="s">
        <v>203</v>
      </c>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c r="MP38" s="69"/>
      <c r="MQ38" s="69"/>
    </row>
    <row r="39" spans="2:355" s="49" customFormat="1" x14ac:dyDescent="0.25">
      <c r="B39" s="30"/>
      <c r="C39" s="30"/>
      <c r="D39" s="295" t="s">
        <v>229</v>
      </c>
      <c r="E39" s="318" t="b">
        <f t="shared" si="0"/>
        <v>0</v>
      </c>
      <c r="F39" s="50">
        <v>3255</v>
      </c>
      <c r="G39" s="50">
        <v>14779</v>
      </c>
      <c r="H39" s="50">
        <v>11943</v>
      </c>
      <c r="I39" s="50">
        <v>15262</v>
      </c>
      <c r="J39" s="50">
        <v>11655</v>
      </c>
      <c r="K39" s="50">
        <v>42907</v>
      </c>
      <c r="L39" s="50">
        <v>4607</v>
      </c>
      <c r="M39" s="50">
        <v>47714.065699999999</v>
      </c>
      <c r="N39" s="50">
        <v>14133</v>
      </c>
      <c r="O39" s="50">
        <v>2786</v>
      </c>
      <c r="P39" s="50">
        <v>47905</v>
      </c>
      <c r="Q39" s="50">
        <v>5330</v>
      </c>
      <c r="R39" s="50">
        <v>36531</v>
      </c>
      <c r="S39" s="50">
        <v>24130</v>
      </c>
      <c r="T39" s="50">
        <v>2840</v>
      </c>
      <c r="U39" s="50">
        <v>47608</v>
      </c>
      <c r="V39" s="50">
        <v>7458</v>
      </c>
      <c r="W39" s="50">
        <v>53053</v>
      </c>
      <c r="X39" s="50">
        <v>3074</v>
      </c>
      <c r="Y39" s="50">
        <v>4698</v>
      </c>
      <c r="Z39" s="50">
        <v>48859</v>
      </c>
      <c r="AA39" s="50">
        <v>1070</v>
      </c>
      <c r="AB39" s="50">
        <v>52683</v>
      </c>
      <c r="AC39" s="50">
        <v>31581</v>
      </c>
      <c r="AD39" s="50">
        <v>43494</v>
      </c>
      <c r="AE39" s="50">
        <v>579355.06570000004</v>
      </c>
      <c r="AF39" s="50">
        <v>704829.33149999997</v>
      </c>
      <c r="AG39" s="51">
        <f t="shared" si="2"/>
        <v>0.82197922221402342</v>
      </c>
      <c r="AH39" s="52" t="s">
        <v>203</v>
      </c>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c r="LF39" s="69"/>
      <c r="LG39" s="69"/>
      <c r="LH39" s="69"/>
      <c r="LI39" s="69"/>
      <c r="LJ39" s="69"/>
      <c r="LK39" s="69"/>
      <c r="LL39" s="69"/>
      <c r="LM39" s="69"/>
      <c r="LN39" s="69"/>
      <c r="LO39" s="69"/>
      <c r="LP39" s="69"/>
      <c r="LQ39" s="69"/>
      <c r="LR39" s="69"/>
      <c r="LS39" s="69"/>
      <c r="LT39" s="69"/>
      <c r="LU39" s="69"/>
      <c r="LV39" s="69"/>
      <c r="LW39" s="69"/>
      <c r="LX39" s="69"/>
      <c r="LY39" s="69"/>
      <c r="LZ39" s="69"/>
      <c r="MA39" s="69"/>
      <c r="MB39" s="69"/>
      <c r="MC39" s="69"/>
      <c r="MD39" s="69"/>
      <c r="ME39" s="69"/>
      <c r="MF39" s="69"/>
      <c r="MG39" s="69"/>
      <c r="MH39" s="69"/>
      <c r="MI39" s="69"/>
      <c r="MJ39" s="69"/>
      <c r="MK39" s="69"/>
      <c r="ML39" s="69"/>
      <c r="MM39" s="69"/>
      <c r="MN39" s="69"/>
      <c r="MO39" s="69"/>
      <c r="MP39" s="69"/>
      <c r="MQ39" s="69"/>
    </row>
    <row r="40" spans="2:355" s="49" customFormat="1" x14ac:dyDescent="0.25">
      <c r="B40" s="30"/>
      <c r="C40" s="30"/>
      <c r="D40" s="295" t="s">
        <v>230</v>
      </c>
      <c r="E40" s="318" t="b">
        <f t="shared" si="0"/>
        <v>0</v>
      </c>
      <c r="F40" s="50">
        <v>3571</v>
      </c>
      <c r="G40" s="50">
        <v>15741</v>
      </c>
      <c r="H40" s="50">
        <v>13117</v>
      </c>
      <c r="I40" s="50">
        <v>16476</v>
      </c>
      <c r="J40" s="50">
        <v>12220</v>
      </c>
      <c r="K40" s="50">
        <v>49410</v>
      </c>
      <c r="L40" s="50">
        <v>4727</v>
      </c>
      <c r="M40" s="50">
        <v>49041.439100000003</v>
      </c>
      <c r="N40" s="50">
        <v>14674</v>
      </c>
      <c r="O40" s="50">
        <v>2534</v>
      </c>
      <c r="P40" s="50">
        <v>52809</v>
      </c>
      <c r="Q40" s="50">
        <v>6144</v>
      </c>
      <c r="R40" s="50">
        <v>37969</v>
      </c>
      <c r="S40" s="50">
        <v>25242</v>
      </c>
      <c r="T40" s="50">
        <v>3222</v>
      </c>
      <c r="U40" s="50">
        <v>51754</v>
      </c>
      <c r="V40" s="50">
        <v>7904</v>
      </c>
      <c r="W40" s="50">
        <v>58826</v>
      </c>
      <c r="X40" s="50">
        <v>3417</v>
      </c>
      <c r="Y40" s="50">
        <v>4814</v>
      </c>
      <c r="Z40" s="50">
        <v>49706</v>
      </c>
      <c r="AA40" s="50">
        <v>859</v>
      </c>
      <c r="AB40" s="50">
        <v>56770</v>
      </c>
      <c r="AC40" s="50">
        <v>32721</v>
      </c>
      <c r="AD40" s="50">
        <v>46373</v>
      </c>
      <c r="AE40" s="50">
        <v>620041.43910000008</v>
      </c>
      <c r="AF40" s="50">
        <v>747763.00010000006</v>
      </c>
      <c r="AG40" s="51">
        <f t="shared" si="2"/>
        <v>0.8291951313679341</v>
      </c>
      <c r="AH40" s="52" t="s">
        <v>203</v>
      </c>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c r="JL40" s="69"/>
      <c r="JM40" s="69"/>
      <c r="JN40" s="69"/>
      <c r="JO40" s="69"/>
      <c r="JP40" s="69"/>
      <c r="JQ40" s="69"/>
      <c r="JR40" s="69"/>
      <c r="JS40" s="69"/>
      <c r="JT40" s="69"/>
      <c r="JU40" s="69"/>
      <c r="JV40" s="69"/>
      <c r="JW40" s="69"/>
      <c r="JX40" s="69"/>
      <c r="JY40" s="69"/>
      <c r="JZ40" s="69"/>
      <c r="KA40" s="69"/>
      <c r="KB40" s="69"/>
      <c r="KC40" s="69"/>
      <c r="KD40" s="69"/>
      <c r="KE40" s="69"/>
      <c r="KF40" s="69"/>
      <c r="KG40" s="69"/>
      <c r="KH40" s="69"/>
      <c r="KI40" s="69"/>
      <c r="KJ40" s="69"/>
      <c r="KK40" s="69"/>
      <c r="KL40" s="69"/>
      <c r="KM40" s="69"/>
      <c r="KN40" s="69"/>
      <c r="KO40" s="69"/>
      <c r="KP40" s="69"/>
      <c r="KQ40" s="69"/>
      <c r="KR40" s="69"/>
      <c r="KS40" s="69"/>
      <c r="KT40" s="69"/>
      <c r="KU40" s="69"/>
      <c r="KV40" s="69"/>
      <c r="KW40" s="69"/>
      <c r="KX40" s="69"/>
      <c r="KY40" s="69"/>
      <c r="KZ40" s="69"/>
      <c r="LA40" s="69"/>
      <c r="LB40" s="69"/>
      <c r="LC40" s="69"/>
      <c r="LD40" s="69"/>
      <c r="LE40" s="69"/>
      <c r="LF40" s="69"/>
      <c r="LG40" s="69"/>
      <c r="LH40" s="69"/>
      <c r="LI40" s="69"/>
      <c r="LJ40" s="69"/>
      <c r="LK40" s="69"/>
      <c r="LL40" s="69"/>
      <c r="LM40" s="69"/>
      <c r="LN40" s="69"/>
      <c r="LO40" s="69"/>
      <c r="LP40" s="69"/>
      <c r="LQ40" s="69"/>
      <c r="LR40" s="69"/>
      <c r="LS40" s="69"/>
      <c r="LT40" s="69"/>
      <c r="LU40" s="69"/>
      <c r="LV40" s="69"/>
      <c r="LW40" s="69"/>
      <c r="LX40" s="69"/>
      <c r="LY40" s="69"/>
      <c r="LZ40" s="69"/>
      <c r="MA40" s="69"/>
      <c r="MB40" s="69"/>
      <c r="MC40" s="69"/>
      <c r="MD40" s="69"/>
      <c r="ME40" s="69"/>
      <c r="MF40" s="69"/>
      <c r="MG40" s="69"/>
      <c r="MH40" s="69"/>
      <c r="MI40" s="69"/>
      <c r="MJ40" s="69"/>
      <c r="MK40" s="69"/>
      <c r="ML40" s="69"/>
      <c r="MM40" s="69"/>
      <c r="MN40" s="69"/>
      <c r="MO40" s="69"/>
      <c r="MP40" s="69"/>
      <c r="MQ40" s="69"/>
    </row>
    <row r="41" spans="2:355" s="49" customFormat="1" x14ac:dyDescent="0.25">
      <c r="B41" s="30"/>
      <c r="C41" s="30"/>
      <c r="D41" s="295" t="s">
        <v>231</v>
      </c>
      <c r="E41" s="318" t="b">
        <f t="shared" si="0"/>
        <v>0</v>
      </c>
      <c r="F41" s="50">
        <v>3876</v>
      </c>
      <c r="G41" s="50">
        <v>16643</v>
      </c>
      <c r="H41" s="50">
        <v>14316</v>
      </c>
      <c r="I41" s="50">
        <v>17694</v>
      </c>
      <c r="J41" s="50">
        <v>12712</v>
      </c>
      <c r="K41" s="50">
        <v>55492</v>
      </c>
      <c r="L41" s="50">
        <v>4812</v>
      </c>
      <c r="M41" s="50">
        <v>51388.741200000004</v>
      </c>
      <c r="N41" s="50">
        <v>15153</v>
      </c>
      <c r="O41" s="50">
        <v>2308</v>
      </c>
      <c r="P41" s="50">
        <v>56692</v>
      </c>
      <c r="Q41" s="50">
        <v>6880</v>
      </c>
      <c r="R41" s="50">
        <v>39352</v>
      </c>
      <c r="S41" s="50">
        <v>26936</v>
      </c>
      <c r="T41" s="50">
        <v>3659</v>
      </c>
      <c r="U41" s="50">
        <v>56098</v>
      </c>
      <c r="V41" s="50">
        <v>8294</v>
      </c>
      <c r="W41" s="50">
        <v>65880</v>
      </c>
      <c r="X41" s="50">
        <v>3760</v>
      </c>
      <c r="Y41" s="50">
        <v>4926</v>
      </c>
      <c r="Z41" s="50">
        <v>50103</v>
      </c>
      <c r="AA41" s="50">
        <v>757</v>
      </c>
      <c r="AB41" s="50">
        <v>60353</v>
      </c>
      <c r="AC41" s="50">
        <v>33908</v>
      </c>
      <c r="AD41" s="50">
        <v>48835</v>
      </c>
      <c r="AE41" s="50">
        <v>660827.74120000005</v>
      </c>
      <c r="AF41" s="50">
        <v>791404.01820000005</v>
      </c>
      <c r="AG41" s="51">
        <f t="shared" si="2"/>
        <v>0.83500680563009055</v>
      </c>
      <c r="AH41" s="52" t="s">
        <v>203</v>
      </c>
      <c r="IN41" s="69"/>
      <c r="IO41" s="69"/>
      <c r="IP41" s="69"/>
      <c r="IQ41" s="69"/>
      <c r="IR41" s="69"/>
      <c r="IS41" s="69"/>
      <c r="IT41" s="69"/>
      <c r="IU41" s="69"/>
      <c r="IV41" s="69"/>
      <c r="IW41" s="69"/>
      <c r="IX41" s="69"/>
      <c r="IY41" s="69"/>
      <c r="IZ41" s="69"/>
      <c r="JA41" s="69"/>
      <c r="JB41" s="69"/>
      <c r="JC41" s="69"/>
      <c r="JD41" s="69"/>
      <c r="JE41" s="69"/>
      <c r="JF41" s="69"/>
      <c r="JG41" s="69"/>
      <c r="JH41" s="69"/>
      <c r="JI41" s="69"/>
      <c r="JJ41" s="69"/>
      <c r="JK41" s="69"/>
      <c r="JL41" s="69"/>
      <c r="JM41" s="69"/>
      <c r="JN41" s="69"/>
      <c r="JO41" s="69"/>
      <c r="JP41" s="69"/>
      <c r="JQ41" s="69"/>
      <c r="JR41" s="69"/>
      <c r="JS41" s="69"/>
      <c r="JT41" s="69"/>
      <c r="JU41" s="69"/>
      <c r="JV41" s="69"/>
      <c r="JW41" s="69"/>
      <c r="JX41" s="69"/>
      <c r="JY41" s="69"/>
      <c r="JZ41" s="69"/>
      <c r="KA41" s="69"/>
      <c r="KB41" s="69"/>
      <c r="KC41" s="69"/>
      <c r="KD41" s="69"/>
      <c r="KE41" s="69"/>
      <c r="KF41" s="69"/>
      <c r="KG41" s="69"/>
      <c r="KH41" s="69"/>
      <c r="KI41" s="69"/>
      <c r="KJ41" s="69"/>
      <c r="KK41" s="69"/>
      <c r="KL41" s="69"/>
      <c r="KM41" s="69"/>
      <c r="KN41" s="69"/>
      <c r="KO41" s="69"/>
      <c r="KP41" s="69"/>
      <c r="KQ41" s="69"/>
      <c r="KR41" s="69"/>
      <c r="KS41" s="69"/>
      <c r="KT41" s="69"/>
      <c r="KU41" s="69"/>
      <c r="KV41" s="69"/>
      <c r="KW41" s="69"/>
      <c r="KX41" s="69"/>
      <c r="KY41" s="69"/>
      <c r="KZ41" s="69"/>
      <c r="LA41" s="69"/>
      <c r="LB41" s="69"/>
      <c r="LC41" s="69"/>
      <c r="LD41" s="69"/>
      <c r="LE41" s="69"/>
      <c r="LF41" s="69"/>
      <c r="LG41" s="69"/>
      <c r="LH41" s="69"/>
      <c r="LI41" s="69"/>
      <c r="LJ41" s="69"/>
      <c r="LK41" s="69"/>
      <c r="LL41" s="69"/>
      <c r="LM41" s="69"/>
      <c r="LN41" s="69"/>
      <c r="LO41" s="69"/>
      <c r="LP41" s="69"/>
      <c r="LQ41" s="69"/>
      <c r="LR41" s="69"/>
      <c r="LS41" s="69"/>
      <c r="LT41" s="69"/>
      <c r="LU41" s="69"/>
      <c r="LV41" s="69"/>
      <c r="LW41" s="69"/>
      <c r="LX41" s="69"/>
      <c r="LY41" s="69"/>
      <c r="LZ41" s="69"/>
      <c r="MA41" s="69"/>
      <c r="MB41" s="69"/>
      <c r="MC41" s="69"/>
      <c r="MD41" s="69"/>
      <c r="ME41" s="69"/>
      <c r="MF41" s="69"/>
      <c r="MG41" s="69"/>
      <c r="MH41" s="69"/>
      <c r="MI41" s="69"/>
      <c r="MJ41" s="69"/>
      <c r="MK41" s="69"/>
      <c r="ML41" s="69"/>
      <c r="MM41" s="69"/>
      <c r="MN41" s="69"/>
      <c r="MO41" s="69"/>
      <c r="MP41" s="69"/>
      <c r="MQ41" s="69"/>
    </row>
    <row r="42" spans="2:355" s="49" customFormat="1" x14ac:dyDescent="0.25">
      <c r="B42" s="30"/>
      <c r="C42" s="30"/>
      <c r="D42" s="295" t="s">
        <v>232</v>
      </c>
      <c r="E42" s="318" t="b">
        <f t="shared" si="0"/>
        <v>0</v>
      </c>
      <c r="F42" s="50">
        <v>4242</v>
      </c>
      <c r="G42" s="50">
        <v>17530</v>
      </c>
      <c r="H42" s="50">
        <v>15569</v>
      </c>
      <c r="I42" s="50">
        <v>18750</v>
      </c>
      <c r="J42" s="50">
        <v>13198</v>
      </c>
      <c r="K42" s="50">
        <v>60783</v>
      </c>
      <c r="L42" s="50">
        <v>4860</v>
      </c>
      <c r="M42" s="50">
        <v>54135.102400000003</v>
      </c>
      <c r="N42" s="50">
        <v>15618</v>
      </c>
      <c r="O42" s="50">
        <v>2119</v>
      </c>
      <c r="P42" s="50">
        <v>60211</v>
      </c>
      <c r="Q42" s="50">
        <v>7490</v>
      </c>
      <c r="R42" s="50">
        <v>40832</v>
      </c>
      <c r="S42" s="50">
        <v>29238</v>
      </c>
      <c r="T42" s="50">
        <v>4114</v>
      </c>
      <c r="U42" s="50">
        <v>60920</v>
      </c>
      <c r="V42" s="50">
        <v>8636</v>
      </c>
      <c r="W42" s="50">
        <v>74135</v>
      </c>
      <c r="X42" s="50">
        <v>4139</v>
      </c>
      <c r="Y42" s="50">
        <v>5084</v>
      </c>
      <c r="Z42" s="50">
        <v>50115</v>
      </c>
      <c r="AA42" s="50">
        <v>754</v>
      </c>
      <c r="AB42" s="50">
        <v>63370</v>
      </c>
      <c r="AC42" s="50">
        <v>35227</v>
      </c>
      <c r="AD42" s="50">
        <v>50903</v>
      </c>
      <c r="AE42" s="50">
        <v>701972.10239999997</v>
      </c>
      <c r="AF42" s="50">
        <v>836452.97699999996</v>
      </c>
      <c r="AG42" s="51">
        <f t="shared" si="2"/>
        <v>0.83922482399151055</v>
      </c>
      <c r="AH42" s="52" t="s">
        <v>203</v>
      </c>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c r="MP42" s="69"/>
      <c r="MQ42" s="69"/>
    </row>
    <row r="43" spans="2:355" s="49" customFormat="1" x14ac:dyDescent="0.25">
      <c r="B43" s="30"/>
      <c r="C43" s="30"/>
      <c r="D43" s="295" t="s">
        <v>233</v>
      </c>
      <c r="E43" s="318" t="b">
        <f t="shared" si="0"/>
        <v>0</v>
      </c>
      <c r="F43" s="50">
        <v>4620</v>
      </c>
      <c r="G43" s="50">
        <v>18425</v>
      </c>
      <c r="H43" s="50">
        <v>16787</v>
      </c>
      <c r="I43" s="50">
        <v>19464</v>
      </c>
      <c r="J43" s="50">
        <v>13627</v>
      </c>
      <c r="K43" s="50">
        <v>65005</v>
      </c>
      <c r="L43" s="50">
        <v>4829</v>
      </c>
      <c r="M43" s="50">
        <v>57256.345300000001</v>
      </c>
      <c r="N43" s="50">
        <v>16184</v>
      </c>
      <c r="O43" s="50">
        <v>1992</v>
      </c>
      <c r="P43" s="50">
        <v>63091</v>
      </c>
      <c r="Q43" s="50">
        <v>8072</v>
      </c>
      <c r="R43" s="50">
        <v>42403</v>
      </c>
      <c r="S43" s="50">
        <v>31766</v>
      </c>
      <c r="T43" s="50">
        <v>4646</v>
      </c>
      <c r="U43" s="50">
        <v>65788</v>
      </c>
      <c r="V43" s="50">
        <v>8893</v>
      </c>
      <c r="W43" s="50">
        <v>83958</v>
      </c>
      <c r="X43" s="50">
        <v>4467</v>
      </c>
      <c r="Y43" s="50">
        <v>5242</v>
      </c>
      <c r="Z43" s="50">
        <v>49976</v>
      </c>
      <c r="AA43" s="50">
        <v>804</v>
      </c>
      <c r="AB43" s="50">
        <v>65208</v>
      </c>
      <c r="AC43" s="50">
        <v>36392</v>
      </c>
      <c r="AD43" s="50">
        <v>52328</v>
      </c>
      <c r="AE43" s="50">
        <v>741223.34529999993</v>
      </c>
      <c r="AF43" s="50">
        <v>879593.71409999998</v>
      </c>
      <c r="AG43" s="51">
        <f t="shared" si="2"/>
        <v>0.84268831554625134</v>
      </c>
      <c r="AH43" s="52" t="s">
        <v>203</v>
      </c>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c r="LS43" s="69"/>
      <c r="LT43" s="69"/>
      <c r="LU43" s="69"/>
      <c r="LV43" s="69"/>
      <c r="LW43" s="69"/>
      <c r="LX43" s="69"/>
      <c r="LY43" s="69"/>
      <c r="LZ43" s="69"/>
      <c r="MA43" s="69"/>
      <c r="MB43" s="69"/>
      <c r="MC43" s="69"/>
      <c r="MD43" s="69"/>
      <c r="ME43" s="69"/>
      <c r="MF43" s="69"/>
      <c r="MG43" s="69"/>
      <c r="MH43" s="69"/>
      <c r="MI43" s="69"/>
      <c r="MJ43" s="69"/>
      <c r="MK43" s="69"/>
      <c r="ML43" s="69"/>
      <c r="MM43" s="69"/>
      <c r="MN43" s="69"/>
      <c r="MO43" s="69"/>
      <c r="MP43" s="69"/>
      <c r="MQ43" s="69"/>
    </row>
    <row r="44" spans="2:355" s="49" customFormat="1" x14ac:dyDescent="0.25">
      <c r="B44" s="30"/>
      <c r="C44" s="30"/>
      <c r="D44" s="295" t="s">
        <v>234</v>
      </c>
      <c r="E44" s="318" t="b">
        <f t="shared" si="0"/>
        <v>0</v>
      </c>
      <c r="F44" s="50">
        <v>4925</v>
      </c>
      <c r="G44" s="50">
        <v>18795</v>
      </c>
      <c r="H44" s="50">
        <v>17863</v>
      </c>
      <c r="I44" s="50">
        <v>19922</v>
      </c>
      <c r="J44" s="50">
        <v>13985</v>
      </c>
      <c r="K44" s="50">
        <v>67919</v>
      </c>
      <c r="L44" s="50">
        <v>4719</v>
      </c>
      <c r="M44" s="50">
        <v>60690.595799999996</v>
      </c>
      <c r="N44" s="50">
        <v>17107</v>
      </c>
      <c r="O44" s="50">
        <v>1914</v>
      </c>
      <c r="P44" s="50">
        <v>64871</v>
      </c>
      <c r="Q44" s="50">
        <v>8623</v>
      </c>
      <c r="R44" s="50">
        <v>43969</v>
      </c>
      <c r="S44" s="50">
        <v>34864</v>
      </c>
      <c r="T44" s="50">
        <v>5188</v>
      </c>
      <c r="U44" s="50">
        <v>69641</v>
      </c>
      <c r="V44" s="50">
        <v>8924</v>
      </c>
      <c r="W44" s="50">
        <v>94537</v>
      </c>
      <c r="X44" s="50">
        <v>4673</v>
      </c>
      <c r="Y44" s="50">
        <v>5332</v>
      </c>
      <c r="Z44" s="50">
        <v>49602</v>
      </c>
      <c r="AA44" s="50">
        <v>887</v>
      </c>
      <c r="AB44" s="50">
        <v>66347</v>
      </c>
      <c r="AC44" s="50">
        <v>37022</v>
      </c>
      <c r="AD44" s="50">
        <v>52970</v>
      </c>
      <c r="AE44" s="50">
        <v>775289.59580000001</v>
      </c>
      <c r="AF44" s="50">
        <v>916819.4487999999</v>
      </c>
      <c r="AG44" s="51">
        <f t="shared" si="2"/>
        <v>0.84562952587312101</v>
      </c>
      <c r="AH44" s="52" t="s">
        <v>203</v>
      </c>
      <c r="LQ44" s="69"/>
      <c r="LR44" s="69"/>
      <c r="LS44" s="69"/>
      <c r="LT44" s="69"/>
      <c r="LU44" s="69"/>
      <c r="LV44" s="69"/>
      <c r="LW44" s="69"/>
      <c r="LX44" s="69"/>
      <c r="LY44" s="69"/>
      <c r="LZ44" s="69"/>
      <c r="MA44" s="69"/>
      <c r="MB44" s="69"/>
      <c r="MC44" s="69"/>
      <c r="MD44" s="69"/>
      <c r="ME44" s="69"/>
      <c r="MF44" s="69"/>
      <c r="MG44" s="69"/>
      <c r="MH44" s="69"/>
      <c r="MI44" s="69"/>
      <c r="MJ44" s="69"/>
      <c r="MK44" s="69"/>
      <c r="ML44" s="69"/>
      <c r="MM44" s="69"/>
      <c r="MN44" s="69"/>
      <c r="MO44" s="69"/>
      <c r="MP44" s="69"/>
      <c r="MQ44" s="69"/>
    </row>
    <row r="45" spans="2:355" s="49" customFormat="1" x14ac:dyDescent="0.25">
      <c r="B45" s="30"/>
      <c r="C45" s="30"/>
      <c r="D45" s="296" t="s">
        <v>235</v>
      </c>
      <c r="E45" s="318" t="b">
        <f t="shared" si="0"/>
        <v>0</v>
      </c>
      <c r="F45" s="50">
        <v>5113</v>
      </c>
      <c r="G45" s="50">
        <v>18734</v>
      </c>
      <c r="H45" s="50">
        <v>18755</v>
      </c>
      <c r="I45" s="50">
        <v>20090</v>
      </c>
      <c r="J45" s="50">
        <v>14260</v>
      </c>
      <c r="K45" s="50">
        <v>69286</v>
      </c>
      <c r="L45" s="50">
        <v>4579</v>
      </c>
      <c r="M45" s="50">
        <v>63407.854200000002</v>
      </c>
      <c r="N45" s="50">
        <v>18293</v>
      </c>
      <c r="O45" s="50">
        <v>1836</v>
      </c>
      <c r="P45" s="50">
        <v>65847</v>
      </c>
      <c r="Q45" s="50">
        <v>9050</v>
      </c>
      <c r="R45" s="50">
        <v>45466</v>
      </c>
      <c r="S45" s="50">
        <v>38186</v>
      </c>
      <c r="T45" s="50">
        <v>5650</v>
      </c>
      <c r="U45" s="50">
        <v>73086</v>
      </c>
      <c r="V45" s="50">
        <v>8710</v>
      </c>
      <c r="W45" s="50">
        <v>104006</v>
      </c>
      <c r="X45" s="50">
        <v>4835</v>
      </c>
      <c r="Y45" s="50">
        <v>5349</v>
      </c>
      <c r="Z45" s="50">
        <v>48617</v>
      </c>
      <c r="AA45" s="50">
        <v>1003</v>
      </c>
      <c r="AB45" s="50">
        <v>66932</v>
      </c>
      <c r="AC45" s="50">
        <v>37554</v>
      </c>
      <c r="AD45" s="50">
        <v>52627</v>
      </c>
      <c r="AE45" s="50">
        <v>801271.85419999994</v>
      </c>
      <c r="AF45" s="50">
        <v>945891.12329999998</v>
      </c>
      <c r="AG45" s="51">
        <f t="shared" si="2"/>
        <v>0.84710791174838795</v>
      </c>
      <c r="AH45" s="52" t="s">
        <v>203</v>
      </c>
    </row>
    <row r="46" spans="2:355" s="49" customFormat="1" x14ac:dyDescent="0.25">
      <c r="B46" s="30"/>
      <c r="C46" s="30"/>
      <c r="D46" s="295" t="s">
        <v>236</v>
      </c>
      <c r="E46" s="318" t="b">
        <f t="shared" si="0"/>
        <v>0</v>
      </c>
      <c r="F46" s="50">
        <v>6724</v>
      </c>
      <c r="G46" s="50">
        <v>11042</v>
      </c>
      <c r="H46" s="50">
        <v>13777</v>
      </c>
      <c r="I46" s="50">
        <v>15174</v>
      </c>
      <c r="J46" s="50">
        <v>12788</v>
      </c>
      <c r="K46" s="50">
        <v>29895</v>
      </c>
      <c r="L46" s="50">
        <v>4565</v>
      </c>
      <c r="M46" s="50">
        <v>70318.433699999994</v>
      </c>
      <c r="N46" s="50">
        <v>5794</v>
      </c>
      <c r="O46" s="50">
        <v>1003</v>
      </c>
      <c r="P46" s="50">
        <v>31925</v>
      </c>
      <c r="Q46" s="50">
        <v>7094</v>
      </c>
      <c r="R46" s="50">
        <v>35845</v>
      </c>
      <c r="S46" s="50">
        <v>67979</v>
      </c>
      <c r="T46" s="50">
        <v>4662</v>
      </c>
      <c r="U46" s="50">
        <v>62826</v>
      </c>
      <c r="V46" s="50">
        <v>6885</v>
      </c>
      <c r="W46" s="50">
        <v>264768</v>
      </c>
      <c r="X46" s="50">
        <v>4425</v>
      </c>
      <c r="Y46" s="50">
        <v>13787</v>
      </c>
      <c r="Z46" s="50">
        <v>39555</v>
      </c>
      <c r="AA46" s="50">
        <v>7496</v>
      </c>
      <c r="AB46" s="50">
        <v>40390</v>
      </c>
      <c r="AC46" s="50">
        <v>29923</v>
      </c>
      <c r="AD46" s="50">
        <v>46806</v>
      </c>
      <c r="AE46" s="50">
        <v>835446.43369999994</v>
      </c>
      <c r="AF46" s="50">
        <v>951908.10889999999</v>
      </c>
      <c r="AG46" s="51">
        <f t="shared" si="2"/>
        <v>0.87765449825342901</v>
      </c>
      <c r="AH46" s="52" t="s">
        <v>203</v>
      </c>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c r="IW46" s="69"/>
      <c r="IX46" s="69"/>
      <c r="IY46" s="69"/>
      <c r="IZ46" s="69"/>
      <c r="JA46" s="69"/>
      <c r="JB46" s="69"/>
      <c r="JC46" s="69"/>
      <c r="JD46" s="69"/>
      <c r="JE46" s="69"/>
      <c r="JF46" s="69"/>
      <c r="JG46" s="69"/>
      <c r="JH46" s="69"/>
      <c r="JI46" s="69"/>
      <c r="JJ46" s="69"/>
      <c r="JK46" s="69"/>
      <c r="JL46" s="69"/>
      <c r="JM46" s="69"/>
      <c r="JN46" s="69"/>
      <c r="JO46" s="69"/>
      <c r="JP46" s="69"/>
      <c r="JQ46" s="69"/>
      <c r="JR46" s="69"/>
      <c r="JS46" s="69"/>
      <c r="JT46" s="69"/>
      <c r="JU46" s="69"/>
      <c r="JV46" s="69"/>
      <c r="JW46" s="69"/>
      <c r="JX46" s="69"/>
      <c r="JY46" s="69"/>
      <c r="JZ46" s="69"/>
      <c r="KA46" s="69"/>
      <c r="KB46" s="69"/>
      <c r="KC46" s="69"/>
      <c r="KD46" s="69"/>
      <c r="KE46" s="69"/>
      <c r="KF46" s="69"/>
      <c r="KG46" s="69"/>
      <c r="KH46" s="69"/>
      <c r="KI46" s="69"/>
      <c r="KJ46" s="69"/>
      <c r="KK46" s="69"/>
      <c r="KL46" s="69"/>
      <c r="KM46" s="69"/>
      <c r="KN46" s="69"/>
      <c r="KO46" s="69"/>
      <c r="KP46" s="69"/>
      <c r="KQ46" s="69"/>
      <c r="KR46" s="69"/>
      <c r="KS46" s="69"/>
      <c r="KT46" s="69"/>
      <c r="KU46" s="69"/>
      <c r="KV46" s="69"/>
      <c r="KW46" s="69"/>
      <c r="KX46" s="69"/>
      <c r="KY46" s="69"/>
      <c r="KZ46" s="69"/>
      <c r="LA46" s="69"/>
      <c r="LB46" s="69"/>
      <c r="LC46" s="69"/>
      <c r="LD46" s="69"/>
      <c r="LE46" s="69"/>
      <c r="LF46" s="69"/>
      <c r="LG46" s="69"/>
      <c r="LH46" s="69"/>
      <c r="LI46" s="69"/>
      <c r="LJ46" s="69"/>
      <c r="LK46" s="69"/>
      <c r="LL46" s="69"/>
      <c r="LM46" s="69"/>
      <c r="LN46" s="69"/>
      <c r="LO46" s="69"/>
      <c r="LP46" s="69"/>
      <c r="LQ46" s="69"/>
      <c r="LR46" s="69"/>
      <c r="LS46" s="69"/>
      <c r="LT46" s="69"/>
      <c r="LU46" s="69"/>
      <c r="LV46" s="69"/>
      <c r="LW46" s="69"/>
      <c r="LX46" s="69"/>
      <c r="LY46" s="69"/>
      <c r="LZ46" s="69"/>
      <c r="MA46" s="69"/>
      <c r="MB46" s="69"/>
      <c r="MC46" s="69"/>
      <c r="MD46" s="69"/>
      <c r="ME46" s="69"/>
      <c r="MF46" s="69"/>
      <c r="MG46" s="69"/>
      <c r="MH46" s="69"/>
      <c r="MI46" s="69"/>
      <c r="MJ46" s="69"/>
      <c r="MK46" s="69"/>
      <c r="ML46" s="69"/>
      <c r="MM46" s="69"/>
      <c r="MN46" s="69"/>
      <c r="MO46" s="69"/>
      <c r="MP46" s="69"/>
      <c r="MQ46" s="69"/>
    </row>
    <row r="47" spans="2:355" s="49" customFormat="1" x14ac:dyDescent="0.25">
      <c r="B47" s="30"/>
      <c r="C47" s="30"/>
      <c r="D47" s="295" t="s">
        <v>237</v>
      </c>
      <c r="E47" s="318" t="b">
        <f t="shared" si="0"/>
        <v>0</v>
      </c>
      <c r="F47" s="50">
        <v>6160</v>
      </c>
      <c r="G47" s="50">
        <v>10578</v>
      </c>
      <c r="H47" s="50">
        <v>14227</v>
      </c>
      <c r="I47" s="50">
        <v>15086</v>
      </c>
      <c r="J47" s="50">
        <v>13322</v>
      </c>
      <c r="K47" s="50">
        <v>28536</v>
      </c>
      <c r="L47" s="50">
        <v>4852</v>
      </c>
      <c r="M47" s="50">
        <v>63801.521000000001</v>
      </c>
      <c r="N47" s="50">
        <v>7973</v>
      </c>
      <c r="O47" s="50">
        <v>1120</v>
      </c>
      <c r="P47" s="50">
        <v>34193</v>
      </c>
      <c r="Q47" s="50">
        <v>6813</v>
      </c>
      <c r="R47" s="50">
        <v>38028</v>
      </c>
      <c r="S47" s="50">
        <v>73949</v>
      </c>
      <c r="T47" s="50">
        <v>4496</v>
      </c>
      <c r="U47" s="50">
        <v>63355</v>
      </c>
      <c r="V47" s="50">
        <v>7101</v>
      </c>
      <c r="W47" s="50">
        <v>258238</v>
      </c>
      <c r="X47" s="50">
        <v>4344</v>
      </c>
      <c r="Y47" s="50">
        <v>12389</v>
      </c>
      <c r="Z47" s="50">
        <v>43790</v>
      </c>
      <c r="AA47" s="50">
        <v>7727</v>
      </c>
      <c r="AB47" s="50">
        <v>43513</v>
      </c>
      <c r="AC47" s="50">
        <v>31358</v>
      </c>
      <c r="AD47" s="50">
        <v>45985</v>
      </c>
      <c r="AE47" s="50">
        <v>840934.52099999995</v>
      </c>
      <c r="AF47" s="50">
        <v>959189.13859999995</v>
      </c>
      <c r="AG47" s="51">
        <f t="shared" si="2"/>
        <v>0.87671397345824786</v>
      </c>
      <c r="AH47" s="52" t="s">
        <v>203</v>
      </c>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c r="IW47" s="69"/>
      <c r="IX47" s="69"/>
      <c r="IY47" s="69"/>
      <c r="IZ47" s="69"/>
      <c r="JA47" s="69"/>
      <c r="JB47" s="69"/>
      <c r="JC47" s="69"/>
      <c r="JD47" s="69"/>
      <c r="JE47" s="69"/>
      <c r="JF47" s="69"/>
      <c r="JG47" s="69"/>
      <c r="JH47" s="69"/>
      <c r="JI47" s="69"/>
      <c r="JJ47" s="69"/>
      <c r="JK47" s="69"/>
      <c r="JL47" s="69"/>
      <c r="JM47" s="69"/>
      <c r="JN47" s="69"/>
      <c r="JO47" s="69"/>
      <c r="JP47" s="69"/>
      <c r="JQ47" s="69"/>
      <c r="JR47" s="69"/>
      <c r="JS47" s="69"/>
      <c r="JT47" s="69"/>
      <c r="JU47" s="69"/>
      <c r="JV47" s="69"/>
      <c r="JW47" s="69"/>
      <c r="JX47" s="69"/>
      <c r="JY47" s="69"/>
      <c r="JZ47" s="69"/>
      <c r="KA47" s="69"/>
      <c r="KB47" s="69"/>
      <c r="KC47" s="69"/>
      <c r="KD47" s="69"/>
      <c r="KE47" s="69"/>
      <c r="KF47" s="69"/>
      <c r="KG47" s="69"/>
      <c r="KH47" s="69"/>
      <c r="KI47" s="69"/>
      <c r="KJ47" s="69"/>
      <c r="KK47" s="69"/>
      <c r="KL47" s="69"/>
      <c r="KM47" s="69"/>
      <c r="KN47" s="69"/>
      <c r="KO47" s="69"/>
      <c r="KP47" s="69"/>
      <c r="KQ47" s="69"/>
      <c r="KR47" s="69"/>
      <c r="KS47" s="69"/>
      <c r="KT47" s="69"/>
      <c r="KU47" s="69"/>
      <c r="KV47" s="69"/>
      <c r="KW47" s="69"/>
      <c r="KX47" s="69"/>
      <c r="KY47" s="69"/>
      <c r="KZ47" s="69"/>
      <c r="LA47" s="69"/>
      <c r="LB47" s="69"/>
      <c r="LC47" s="69"/>
      <c r="LD47" s="69"/>
      <c r="LE47" s="69"/>
      <c r="LF47" s="69"/>
      <c r="LG47" s="69"/>
      <c r="LH47" s="69"/>
      <c r="LI47" s="69"/>
      <c r="LJ47" s="69"/>
      <c r="LK47" s="69"/>
      <c r="LL47" s="69"/>
      <c r="LM47" s="69"/>
      <c r="LN47" s="69"/>
      <c r="LO47" s="69"/>
      <c r="LP47" s="69"/>
      <c r="LQ47" s="69"/>
      <c r="LR47" s="69"/>
      <c r="LS47" s="69"/>
      <c r="LT47" s="69"/>
      <c r="LU47" s="69"/>
      <c r="LV47" s="69"/>
      <c r="LW47" s="69"/>
      <c r="LX47" s="69"/>
      <c r="LY47" s="69"/>
      <c r="LZ47" s="69"/>
      <c r="MA47" s="69"/>
      <c r="MB47" s="69"/>
      <c r="MC47" s="69"/>
      <c r="MD47" s="69"/>
      <c r="ME47" s="69"/>
      <c r="MF47" s="69"/>
      <c r="MG47" s="69"/>
      <c r="MH47" s="69"/>
      <c r="MI47" s="69"/>
      <c r="MJ47" s="69"/>
      <c r="MK47" s="69"/>
      <c r="ML47" s="69"/>
      <c r="MM47" s="69"/>
      <c r="MN47" s="69"/>
      <c r="MO47" s="69"/>
      <c r="MP47" s="69"/>
      <c r="MQ47" s="69"/>
    </row>
    <row r="48" spans="2:355" s="49" customFormat="1" x14ac:dyDescent="0.25">
      <c r="B48" s="30"/>
      <c r="C48" s="30"/>
      <c r="D48" s="295" t="s">
        <v>238</v>
      </c>
      <c r="E48" s="318" t="b">
        <f t="shared" si="0"/>
        <v>0</v>
      </c>
      <c r="F48" s="50">
        <v>5645</v>
      </c>
      <c r="G48" s="50">
        <v>10124</v>
      </c>
      <c r="H48" s="50">
        <v>14724</v>
      </c>
      <c r="I48" s="50">
        <v>15144</v>
      </c>
      <c r="J48" s="50">
        <v>13766</v>
      </c>
      <c r="K48" s="50">
        <v>28609</v>
      </c>
      <c r="L48" s="50">
        <v>5107</v>
      </c>
      <c r="M48" s="50">
        <v>57017.671499999997</v>
      </c>
      <c r="N48" s="50">
        <v>10601</v>
      </c>
      <c r="O48" s="50">
        <v>1184</v>
      </c>
      <c r="P48" s="50">
        <v>38081</v>
      </c>
      <c r="Q48" s="50">
        <v>6724</v>
      </c>
      <c r="R48" s="50">
        <v>39993</v>
      </c>
      <c r="S48" s="50">
        <v>78114</v>
      </c>
      <c r="T48" s="50">
        <v>4329</v>
      </c>
      <c r="U48" s="50">
        <v>64981</v>
      </c>
      <c r="V48" s="50">
        <v>7302</v>
      </c>
      <c r="W48" s="50">
        <v>247810</v>
      </c>
      <c r="X48" s="50">
        <v>4321</v>
      </c>
      <c r="Y48" s="50">
        <v>11124</v>
      </c>
      <c r="Z48" s="50">
        <v>47810</v>
      </c>
      <c r="AA48" s="50">
        <v>7850</v>
      </c>
      <c r="AB48" s="50">
        <v>47130</v>
      </c>
      <c r="AC48" s="50">
        <v>32539</v>
      </c>
      <c r="AD48" s="50">
        <v>46302</v>
      </c>
      <c r="AE48" s="50">
        <v>846331.67149999994</v>
      </c>
      <c r="AF48" s="50">
        <v>966376.58360000001</v>
      </c>
      <c r="AG48" s="51">
        <f t="shared" si="2"/>
        <v>0.87577833099721636</v>
      </c>
      <c r="AH48" s="52" t="s">
        <v>203</v>
      </c>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c r="IW48" s="69"/>
      <c r="IX48" s="69"/>
      <c r="IY48" s="69"/>
      <c r="IZ48" s="69"/>
      <c r="JA48" s="69"/>
      <c r="JB48" s="69"/>
      <c r="JC48" s="69"/>
      <c r="JD48" s="69"/>
      <c r="JE48" s="69"/>
      <c r="JF48" s="69"/>
      <c r="JG48" s="69"/>
      <c r="JH48" s="69"/>
      <c r="JI48" s="69"/>
      <c r="JJ48" s="69"/>
      <c r="JK48" s="69"/>
      <c r="JL48" s="69"/>
      <c r="JM48" s="69"/>
      <c r="JN48" s="69"/>
      <c r="JO48" s="69"/>
      <c r="JP48" s="69"/>
      <c r="JQ48" s="69"/>
      <c r="JR48" s="69"/>
      <c r="JS48" s="69"/>
      <c r="JT48" s="69"/>
      <c r="JU48" s="69"/>
      <c r="JV48" s="69"/>
      <c r="JW48" s="69"/>
      <c r="JX48" s="69"/>
      <c r="JY48" s="69"/>
      <c r="JZ48" s="69"/>
      <c r="KA48" s="69"/>
      <c r="KB48" s="69"/>
      <c r="KC48" s="69"/>
      <c r="KD48" s="69"/>
      <c r="KE48" s="69"/>
      <c r="KF48" s="69"/>
      <c r="KG48" s="69"/>
      <c r="KH48" s="69"/>
      <c r="KI48" s="69"/>
      <c r="KJ48" s="69"/>
      <c r="KK48" s="69"/>
      <c r="KL48" s="69"/>
      <c r="KM48" s="69"/>
      <c r="KN48" s="69"/>
      <c r="KO48" s="69"/>
      <c r="KP48" s="69"/>
      <c r="KQ48" s="69"/>
      <c r="KR48" s="69"/>
      <c r="KS48" s="69"/>
      <c r="KT48" s="69"/>
      <c r="KU48" s="69"/>
      <c r="KV48" s="69"/>
      <c r="KW48" s="69"/>
      <c r="KX48" s="69"/>
      <c r="KY48" s="69"/>
      <c r="KZ48" s="69"/>
      <c r="LA48" s="69"/>
      <c r="LB48" s="69"/>
      <c r="LC48" s="69"/>
      <c r="LD48" s="69"/>
      <c r="LE48" s="69"/>
      <c r="LF48" s="69"/>
      <c r="LG48" s="69"/>
      <c r="LH48" s="69"/>
      <c r="LI48" s="69"/>
      <c r="LJ48" s="69"/>
      <c r="LK48" s="69"/>
      <c r="LL48" s="69"/>
      <c r="LM48" s="69"/>
      <c r="LN48" s="69"/>
      <c r="LO48" s="69"/>
      <c r="LP48" s="69"/>
      <c r="LQ48" s="69"/>
      <c r="LR48" s="69"/>
      <c r="LS48" s="69"/>
      <c r="LT48" s="69"/>
      <c r="LU48" s="69"/>
      <c r="LV48" s="69"/>
      <c r="LW48" s="69"/>
      <c r="LX48" s="69"/>
      <c r="LY48" s="69"/>
      <c r="LZ48" s="69"/>
      <c r="MA48" s="69"/>
      <c r="MB48" s="69"/>
      <c r="MC48" s="69"/>
      <c r="MD48" s="69"/>
      <c r="ME48" s="69"/>
      <c r="MF48" s="69"/>
      <c r="MG48" s="69"/>
      <c r="MH48" s="69"/>
      <c r="MI48" s="69"/>
      <c r="MJ48" s="69"/>
      <c r="MK48" s="69"/>
      <c r="ML48" s="69"/>
      <c r="MM48" s="69"/>
      <c r="MN48" s="69"/>
      <c r="MO48" s="69"/>
      <c r="MP48" s="69"/>
      <c r="MQ48" s="69"/>
    </row>
    <row r="49" spans="2:355" s="49" customFormat="1" x14ac:dyDescent="0.25">
      <c r="B49" s="30"/>
      <c r="C49" s="30"/>
      <c r="D49" s="295" t="s">
        <v>239</v>
      </c>
      <c r="E49" s="318" t="b">
        <f t="shared" si="0"/>
        <v>0</v>
      </c>
      <c r="F49" s="50">
        <v>5243</v>
      </c>
      <c r="G49" s="50">
        <v>9641</v>
      </c>
      <c r="H49" s="50">
        <v>15216</v>
      </c>
      <c r="I49" s="50">
        <v>15274</v>
      </c>
      <c r="J49" s="50">
        <v>14155</v>
      </c>
      <c r="K49" s="50">
        <v>30399</v>
      </c>
      <c r="L49" s="50">
        <v>5326</v>
      </c>
      <c r="M49" s="50">
        <v>51716.422599999998</v>
      </c>
      <c r="N49" s="50">
        <v>13330</v>
      </c>
      <c r="O49" s="50">
        <v>1219</v>
      </c>
      <c r="P49" s="50">
        <v>42799</v>
      </c>
      <c r="Q49" s="50">
        <v>6889</v>
      </c>
      <c r="R49" s="50">
        <v>41732</v>
      </c>
      <c r="S49" s="50">
        <v>80099</v>
      </c>
      <c r="T49" s="50">
        <v>4215</v>
      </c>
      <c r="U49" s="50">
        <v>66163</v>
      </c>
      <c r="V49" s="50">
        <v>7534</v>
      </c>
      <c r="W49" s="50">
        <v>236405</v>
      </c>
      <c r="X49" s="50">
        <v>4426</v>
      </c>
      <c r="Y49" s="50">
        <v>9942</v>
      </c>
      <c r="Z49" s="50">
        <v>51491</v>
      </c>
      <c r="AA49" s="50">
        <v>7616</v>
      </c>
      <c r="AB49" s="50">
        <v>50983</v>
      </c>
      <c r="AC49" s="50">
        <v>33511</v>
      </c>
      <c r="AD49" s="50">
        <v>47545</v>
      </c>
      <c r="AE49" s="50">
        <v>852869.42259999993</v>
      </c>
      <c r="AF49" s="50">
        <v>974620.28839999996</v>
      </c>
      <c r="AG49" s="51">
        <f t="shared" si="2"/>
        <v>0.87507866679045421</v>
      </c>
      <c r="AH49" s="52" t="s">
        <v>203</v>
      </c>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c r="IW49" s="69"/>
      <c r="IX49" s="69"/>
      <c r="IY49" s="69"/>
      <c r="IZ49" s="69"/>
      <c r="JA49" s="69"/>
      <c r="JB49" s="69"/>
      <c r="JC49" s="69"/>
      <c r="JD49" s="69"/>
      <c r="JE49" s="69"/>
      <c r="JF49" s="69"/>
      <c r="JG49" s="69"/>
      <c r="JH49" s="69"/>
      <c r="JI49" s="69"/>
      <c r="JJ49" s="69"/>
      <c r="JK49" s="69"/>
      <c r="JL49" s="69"/>
      <c r="JM49" s="69"/>
      <c r="JN49" s="69"/>
      <c r="JO49" s="69"/>
      <c r="JP49" s="69"/>
      <c r="JQ49" s="69"/>
      <c r="JR49" s="69"/>
      <c r="JS49" s="69"/>
      <c r="JT49" s="69"/>
      <c r="JU49" s="69"/>
      <c r="JV49" s="69"/>
      <c r="JW49" s="69"/>
      <c r="JX49" s="69"/>
      <c r="JY49" s="69"/>
      <c r="JZ49" s="69"/>
      <c r="KA49" s="69"/>
      <c r="KB49" s="69"/>
      <c r="KC49" s="69"/>
      <c r="KD49" s="69"/>
      <c r="KE49" s="69"/>
      <c r="KF49" s="69"/>
      <c r="KG49" s="69"/>
      <c r="KH49" s="69"/>
      <c r="KI49" s="69"/>
      <c r="KJ49" s="69"/>
      <c r="KK49" s="69"/>
      <c r="KL49" s="69"/>
      <c r="KM49" s="69"/>
      <c r="KN49" s="69"/>
      <c r="KO49" s="69"/>
      <c r="KP49" s="69"/>
      <c r="KQ49" s="69"/>
      <c r="KR49" s="69"/>
      <c r="KS49" s="69"/>
      <c r="KT49" s="69"/>
      <c r="KU49" s="69"/>
      <c r="KV49" s="69"/>
      <c r="KW49" s="69"/>
      <c r="KX49" s="69"/>
      <c r="KY49" s="69"/>
      <c r="KZ49" s="69"/>
      <c r="LA49" s="69"/>
      <c r="LB49" s="69"/>
      <c r="LC49" s="69"/>
      <c r="LD49" s="69"/>
      <c r="LE49" s="69"/>
      <c r="LF49" s="69"/>
      <c r="LG49" s="69"/>
      <c r="LH49" s="69"/>
      <c r="LI49" s="69"/>
      <c r="LJ49" s="69"/>
      <c r="LK49" s="69"/>
      <c r="LL49" s="69"/>
      <c r="LM49" s="69"/>
      <c r="LN49" s="69"/>
      <c r="LO49" s="69"/>
      <c r="LP49" s="69"/>
      <c r="LQ49" s="69"/>
      <c r="LR49" s="69"/>
      <c r="LS49" s="69"/>
      <c r="LT49" s="69"/>
      <c r="LU49" s="69"/>
      <c r="LV49" s="69"/>
      <c r="LW49" s="69"/>
      <c r="LX49" s="69"/>
      <c r="LY49" s="69"/>
      <c r="LZ49" s="69"/>
      <c r="MA49" s="69"/>
      <c r="MB49" s="69"/>
      <c r="MC49" s="69"/>
      <c r="MD49" s="69"/>
      <c r="ME49" s="69"/>
      <c r="MF49" s="69"/>
      <c r="MG49" s="69"/>
      <c r="MH49" s="69"/>
      <c r="MI49" s="69"/>
      <c r="MJ49" s="69"/>
      <c r="MK49" s="69"/>
      <c r="ML49" s="69"/>
      <c r="MM49" s="69"/>
      <c r="MN49" s="69"/>
      <c r="MO49" s="69"/>
      <c r="MP49" s="69"/>
      <c r="MQ49" s="69"/>
    </row>
    <row r="50" spans="2:355" s="49" customFormat="1" x14ac:dyDescent="0.25">
      <c r="B50" s="30"/>
      <c r="C50" s="30"/>
      <c r="D50" s="295" t="s">
        <v>240</v>
      </c>
      <c r="E50" s="318" t="b">
        <f t="shared" si="0"/>
        <v>0</v>
      </c>
      <c r="F50" s="50">
        <v>4985</v>
      </c>
      <c r="G50" s="50">
        <v>9214</v>
      </c>
      <c r="H50" s="50">
        <v>15840</v>
      </c>
      <c r="I50" s="50">
        <v>15565</v>
      </c>
      <c r="J50" s="50">
        <v>14520</v>
      </c>
      <c r="K50" s="50">
        <v>33743</v>
      </c>
      <c r="L50" s="50">
        <v>5475</v>
      </c>
      <c r="M50" s="50">
        <v>48313.821299999996</v>
      </c>
      <c r="N50" s="50">
        <v>15925</v>
      </c>
      <c r="O50" s="50">
        <v>1268</v>
      </c>
      <c r="P50" s="50">
        <v>47733</v>
      </c>
      <c r="Q50" s="50">
        <v>7309</v>
      </c>
      <c r="R50" s="50">
        <v>43146</v>
      </c>
      <c r="S50" s="50">
        <v>79750</v>
      </c>
      <c r="T50" s="50">
        <v>4202</v>
      </c>
      <c r="U50" s="50">
        <v>68335</v>
      </c>
      <c r="V50" s="50">
        <v>7782</v>
      </c>
      <c r="W50" s="50">
        <v>226227</v>
      </c>
      <c r="X50" s="50">
        <v>4624</v>
      </c>
      <c r="Y50" s="50">
        <v>8851</v>
      </c>
      <c r="Z50" s="50">
        <v>54916</v>
      </c>
      <c r="AA50" s="50">
        <v>7079</v>
      </c>
      <c r="AB50" s="50">
        <v>54832</v>
      </c>
      <c r="AC50" s="50">
        <v>34517</v>
      </c>
      <c r="AD50" s="50">
        <v>49538</v>
      </c>
      <c r="AE50" s="50">
        <v>863689.82129999995</v>
      </c>
      <c r="AF50" s="50">
        <v>986850.26190000004</v>
      </c>
      <c r="AG50" s="51">
        <f t="shared" si="2"/>
        <v>0.87519845172571864</v>
      </c>
      <c r="AH50" s="52" t="s">
        <v>203</v>
      </c>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c r="IW50" s="69"/>
      <c r="IX50" s="69"/>
      <c r="IY50" s="69"/>
      <c r="IZ50" s="69"/>
      <c r="JA50" s="69"/>
      <c r="JB50" s="69"/>
      <c r="JC50" s="69"/>
      <c r="JD50" s="69"/>
      <c r="JE50" s="69"/>
      <c r="JF50" s="69"/>
      <c r="JG50" s="69"/>
      <c r="JH50" s="69"/>
      <c r="JI50" s="69"/>
      <c r="JJ50" s="69"/>
      <c r="JK50" s="69"/>
      <c r="JL50" s="69"/>
      <c r="JM50" s="69"/>
      <c r="JN50" s="69"/>
      <c r="JO50" s="69"/>
      <c r="JP50" s="69"/>
      <c r="JQ50" s="69"/>
      <c r="JR50" s="69"/>
      <c r="JS50" s="69"/>
      <c r="JT50" s="69"/>
      <c r="JU50" s="69"/>
      <c r="JV50" s="69"/>
      <c r="JW50" s="69"/>
      <c r="JX50" s="69"/>
      <c r="JY50" s="69"/>
      <c r="JZ50" s="69"/>
      <c r="KA50" s="69"/>
      <c r="KB50" s="69"/>
      <c r="KC50" s="69"/>
      <c r="KD50" s="69"/>
      <c r="KE50" s="69"/>
      <c r="KF50" s="69"/>
      <c r="KG50" s="69"/>
      <c r="KH50" s="69"/>
      <c r="KI50" s="69"/>
      <c r="KJ50" s="69"/>
      <c r="KK50" s="69"/>
      <c r="KL50" s="69"/>
      <c r="KM50" s="69"/>
      <c r="KN50" s="69"/>
      <c r="KO50" s="69"/>
      <c r="KP50" s="69"/>
      <c r="KQ50" s="69"/>
      <c r="KR50" s="69"/>
      <c r="KS50" s="69"/>
      <c r="KT50" s="69"/>
      <c r="KU50" s="69"/>
      <c r="KV50" s="69"/>
      <c r="KW50" s="69"/>
      <c r="KX50" s="69"/>
      <c r="KY50" s="69"/>
      <c r="KZ50" s="69"/>
      <c r="LA50" s="69"/>
      <c r="LB50" s="69"/>
      <c r="LC50" s="69"/>
      <c r="LD50" s="69"/>
      <c r="LE50" s="69"/>
      <c r="LF50" s="69"/>
      <c r="LG50" s="69"/>
      <c r="LH50" s="69"/>
      <c r="LI50" s="69"/>
      <c r="LJ50" s="69"/>
      <c r="LK50" s="69"/>
      <c r="LL50" s="69"/>
      <c r="LM50" s="69"/>
      <c r="LN50" s="69"/>
      <c r="LO50" s="69"/>
      <c r="LP50" s="69"/>
      <c r="LQ50" s="69"/>
      <c r="LR50" s="69"/>
      <c r="LS50" s="69"/>
      <c r="LT50" s="69"/>
      <c r="LU50" s="69"/>
      <c r="LV50" s="69"/>
      <c r="LW50" s="69"/>
      <c r="LX50" s="69"/>
      <c r="LY50" s="69"/>
      <c r="LZ50" s="69"/>
      <c r="MA50" s="69"/>
      <c r="MB50" s="69"/>
      <c r="MC50" s="69"/>
      <c r="MD50" s="69"/>
      <c r="ME50" s="69"/>
      <c r="MF50" s="69"/>
      <c r="MG50" s="69"/>
      <c r="MH50" s="69"/>
      <c r="MI50" s="69"/>
      <c r="MJ50" s="69"/>
      <c r="MK50" s="69"/>
      <c r="ML50" s="69"/>
      <c r="MM50" s="69"/>
      <c r="MN50" s="69"/>
      <c r="MO50" s="69"/>
      <c r="MP50" s="69"/>
      <c r="MQ50" s="69"/>
    </row>
    <row r="51" spans="2:355" s="49" customFormat="1" x14ac:dyDescent="0.25">
      <c r="B51" s="30"/>
      <c r="C51" s="30"/>
      <c r="D51" s="295" t="s">
        <v>241</v>
      </c>
      <c r="E51" s="318" t="b">
        <f t="shared" si="0"/>
        <v>0</v>
      </c>
      <c r="F51" s="50">
        <v>4905</v>
      </c>
      <c r="G51" s="50">
        <v>8954</v>
      </c>
      <c r="H51" s="50">
        <v>16435</v>
      </c>
      <c r="I51" s="50">
        <v>15997</v>
      </c>
      <c r="J51" s="50">
        <v>14906</v>
      </c>
      <c r="K51" s="50">
        <v>38229</v>
      </c>
      <c r="L51" s="50">
        <v>5581</v>
      </c>
      <c r="M51" s="50">
        <v>46697.241999999998</v>
      </c>
      <c r="N51" s="50">
        <v>18280</v>
      </c>
      <c r="O51" s="50">
        <v>1307</v>
      </c>
      <c r="P51" s="50">
        <v>52890</v>
      </c>
      <c r="Q51" s="50">
        <v>7888</v>
      </c>
      <c r="R51" s="50">
        <v>44182</v>
      </c>
      <c r="S51" s="50">
        <v>77622</v>
      </c>
      <c r="T51" s="50">
        <v>4237</v>
      </c>
      <c r="U51" s="50">
        <v>70135</v>
      </c>
      <c r="V51" s="50">
        <v>8131</v>
      </c>
      <c r="W51" s="50">
        <v>218517</v>
      </c>
      <c r="X51" s="50">
        <v>4884</v>
      </c>
      <c r="Y51" s="50">
        <v>7961</v>
      </c>
      <c r="Z51" s="50">
        <v>58107</v>
      </c>
      <c r="AA51" s="50">
        <v>6088</v>
      </c>
      <c r="AB51" s="50">
        <v>58573</v>
      </c>
      <c r="AC51" s="50">
        <v>35523</v>
      </c>
      <c r="AD51" s="50">
        <v>51964</v>
      </c>
      <c r="AE51" s="50">
        <v>877993.24199999997</v>
      </c>
      <c r="AF51" s="50">
        <v>1002307.6721000001</v>
      </c>
      <c r="AG51" s="51">
        <f t="shared" si="2"/>
        <v>0.8759717863482569</v>
      </c>
      <c r="AH51" s="52" t="s">
        <v>203</v>
      </c>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c r="KC51" s="69"/>
      <c r="KD51" s="69"/>
      <c r="KE51" s="69"/>
      <c r="KF51" s="69"/>
      <c r="KG51" s="69"/>
      <c r="KH51" s="69"/>
      <c r="KI51" s="69"/>
      <c r="KJ51" s="69"/>
      <c r="KK51" s="69"/>
      <c r="KL51" s="69"/>
      <c r="KM51" s="69"/>
      <c r="KN51" s="69"/>
      <c r="KO51" s="69"/>
      <c r="KP51" s="69"/>
      <c r="KQ51" s="69"/>
      <c r="KR51" s="69"/>
      <c r="KS51" s="69"/>
      <c r="KT51" s="69"/>
      <c r="KU51" s="69"/>
      <c r="KV51" s="69"/>
      <c r="KW51" s="69"/>
      <c r="KX51" s="69"/>
      <c r="KY51" s="69"/>
      <c r="KZ51" s="69"/>
      <c r="LA51" s="69"/>
      <c r="LB51" s="69"/>
      <c r="LC51" s="69"/>
      <c r="LD51" s="69"/>
      <c r="LE51" s="69"/>
      <c r="LF51" s="69"/>
      <c r="LG51" s="69"/>
      <c r="LH51" s="69"/>
      <c r="LI51" s="69"/>
      <c r="LJ51" s="69"/>
      <c r="LK51" s="69"/>
      <c r="LL51" s="69"/>
      <c r="LM51" s="69"/>
      <c r="LN51" s="69"/>
      <c r="LO51" s="69"/>
      <c r="LP51" s="69"/>
      <c r="LQ51" s="69"/>
      <c r="LR51" s="69"/>
      <c r="LS51" s="69"/>
      <c r="LT51" s="69"/>
      <c r="LU51" s="69"/>
      <c r="LV51" s="69"/>
      <c r="LW51" s="69"/>
      <c r="LX51" s="69"/>
      <c r="LY51" s="69"/>
      <c r="LZ51" s="69"/>
      <c r="MA51" s="69"/>
      <c r="MB51" s="69"/>
      <c r="MC51" s="69"/>
      <c r="MD51" s="69"/>
      <c r="ME51" s="69"/>
      <c r="MF51" s="69"/>
      <c r="MG51" s="69"/>
      <c r="MH51" s="69"/>
      <c r="MI51" s="69"/>
      <c r="MJ51" s="69"/>
      <c r="MK51" s="69"/>
      <c r="ML51" s="69"/>
      <c r="MM51" s="69"/>
      <c r="MN51" s="69"/>
      <c r="MO51" s="69"/>
      <c r="MP51" s="69"/>
      <c r="MQ51" s="69"/>
    </row>
    <row r="52" spans="2:355" s="49" customFormat="1" x14ac:dyDescent="0.25">
      <c r="B52" s="30"/>
      <c r="C52" s="30"/>
      <c r="D52" s="295" t="s">
        <v>242</v>
      </c>
      <c r="E52" s="318" t="b">
        <f t="shared" si="0"/>
        <v>0</v>
      </c>
      <c r="F52" s="50">
        <v>4963</v>
      </c>
      <c r="G52" s="50">
        <v>8997</v>
      </c>
      <c r="H52" s="50">
        <v>17203</v>
      </c>
      <c r="I52" s="50">
        <v>16678</v>
      </c>
      <c r="J52" s="50">
        <v>15314</v>
      </c>
      <c r="K52" s="50">
        <v>43732</v>
      </c>
      <c r="L52" s="50">
        <v>5666</v>
      </c>
      <c r="M52" s="50">
        <v>46770.746400000004</v>
      </c>
      <c r="N52" s="50">
        <v>20340</v>
      </c>
      <c r="O52" s="50">
        <v>1268</v>
      </c>
      <c r="P52" s="50">
        <v>58189</v>
      </c>
      <c r="Q52" s="50">
        <v>8627</v>
      </c>
      <c r="R52" s="50">
        <v>44751</v>
      </c>
      <c r="S52" s="50">
        <v>74536</v>
      </c>
      <c r="T52" s="50">
        <v>4353</v>
      </c>
      <c r="U52" s="50">
        <v>73154</v>
      </c>
      <c r="V52" s="50">
        <v>8510</v>
      </c>
      <c r="W52" s="50">
        <v>213539</v>
      </c>
      <c r="X52" s="50">
        <v>5158</v>
      </c>
      <c r="Y52" s="50">
        <v>7268</v>
      </c>
      <c r="Z52" s="50">
        <v>60785</v>
      </c>
      <c r="AA52" s="50">
        <v>5143</v>
      </c>
      <c r="AB52" s="50">
        <v>62270</v>
      </c>
      <c r="AC52" s="50">
        <v>36433</v>
      </c>
      <c r="AD52" s="50">
        <v>54438</v>
      </c>
      <c r="AE52" s="50">
        <v>898085.74640000006</v>
      </c>
      <c r="AF52" s="50">
        <v>1023506.2487</v>
      </c>
      <c r="AG52" s="51">
        <f t="shared" si="2"/>
        <v>0.87745995448557157</v>
      </c>
      <c r="AH52" s="52" t="s">
        <v>203</v>
      </c>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c r="IW52" s="69"/>
      <c r="IX52" s="69"/>
      <c r="IY52" s="69"/>
      <c r="IZ52" s="69"/>
      <c r="JA52" s="69"/>
      <c r="JB52" s="69"/>
      <c r="JC52" s="69"/>
      <c r="JD52" s="69"/>
      <c r="JE52" s="69"/>
      <c r="JF52" s="69"/>
      <c r="JG52" s="69"/>
      <c r="JH52" s="69"/>
      <c r="JI52" s="69"/>
      <c r="JJ52" s="69"/>
      <c r="JK52" s="69"/>
      <c r="JL52" s="69"/>
      <c r="JM52" s="69"/>
      <c r="JN52" s="69"/>
      <c r="JO52" s="69"/>
      <c r="JP52" s="69"/>
      <c r="JQ52" s="69"/>
      <c r="JR52" s="69"/>
      <c r="JS52" s="69"/>
      <c r="JT52" s="69"/>
      <c r="JU52" s="69"/>
      <c r="JV52" s="69"/>
      <c r="JW52" s="69"/>
      <c r="JX52" s="69"/>
      <c r="JY52" s="69"/>
      <c r="JZ52" s="69"/>
      <c r="KA52" s="69"/>
      <c r="KB52" s="69"/>
      <c r="KC52" s="69"/>
      <c r="KD52" s="69"/>
      <c r="KE52" s="69"/>
      <c r="KF52" s="69"/>
      <c r="KG52" s="69"/>
      <c r="KH52" s="69"/>
      <c r="KI52" s="69"/>
      <c r="KJ52" s="69"/>
      <c r="KK52" s="69"/>
      <c r="KL52" s="69"/>
      <c r="KM52" s="69"/>
      <c r="KN52" s="69"/>
      <c r="KO52" s="69"/>
      <c r="KP52" s="69"/>
      <c r="KQ52" s="69"/>
      <c r="KR52" s="69"/>
      <c r="KS52" s="69"/>
      <c r="KT52" s="69"/>
      <c r="KU52" s="69"/>
      <c r="KV52" s="69"/>
      <c r="KW52" s="69"/>
      <c r="KX52" s="69"/>
      <c r="KY52" s="69"/>
      <c r="KZ52" s="69"/>
      <c r="LA52" s="69"/>
      <c r="LB52" s="69"/>
      <c r="LC52" s="69"/>
      <c r="LD52" s="69"/>
      <c r="LE52" s="69"/>
      <c r="LF52" s="69"/>
      <c r="LG52" s="69"/>
      <c r="LH52" s="69"/>
      <c r="LI52" s="69"/>
      <c r="LJ52" s="69"/>
      <c r="LK52" s="69"/>
      <c r="LL52" s="69"/>
      <c r="LM52" s="69"/>
      <c r="LN52" s="69"/>
      <c r="LO52" s="69"/>
      <c r="LP52" s="69"/>
      <c r="LQ52" s="69"/>
      <c r="LR52" s="69"/>
      <c r="LS52" s="69"/>
      <c r="LT52" s="69"/>
      <c r="LU52" s="69"/>
      <c r="LV52" s="69"/>
      <c r="LW52" s="69"/>
      <c r="LX52" s="69"/>
      <c r="LY52" s="69"/>
      <c r="LZ52" s="69"/>
      <c r="MA52" s="69"/>
      <c r="MB52" s="69"/>
      <c r="MC52" s="69"/>
      <c r="MD52" s="69"/>
      <c r="ME52" s="69"/>
      <c r="MF52" s="69"/>
      <c r="MG52" s="69"/>
      <c r="MH52" s="69"/>
      <c r="MI52" s="69"/>
      <c r="MJ52" s="69"/>
      <c r="MK52" s="69"/>
      <c r="ML52" s="69"/>
      <c r="MM52" s="69"/>
      <c r="MN52" s="69"/>
      <c r="MO52" s="69"/>
      <c r="MP52" s="69"/>
      <c r="MQ52" s="69"/>
    </row>
    <row r="53" spans="2:355" s="49" customFormat="1" x14ac:dyDescent="0.25">
      <c r="B53" s="30"/>
      <c r="C53" s="30"/>
      <c r="D53" s="295" t="s">
        <v>243</v>
      </c>
      <c r="E53" s="318" t="b">
        <f t="shared" si="0"/>
        <v>0</v>
      </c>
      <c r="F53" s="50">
        <v>5134</v>
      </c>
      <c r="G53" s="50">
        <v>9176</v>
      </c>
      <c r="H53" s="50">
        <v>18088</v>
      </c>
      <c r="I53" s="50">
        <v>17479</v>
      </c>
      <c r="J53" s="50">
        <v>15761</v>
      </c>
      <c r="K53" s="50">
        <v>49730</v>
      </c>
      <c r="L53" s="50">
        <v>5738</v>
      </c>
      <c r="M53" s="50">
        <v>47898.204400000002</v>
      </c>
      <c r="N53" s="50">
        <v>22046</v>
      </c>
      <c r="O53" s="50">
        <v>1250</v>
      </c>
      <c r="P53" s="50">
        <v>63051</v>
      </c>
      <c r="Q53" s="50">
        <v>9478</v>
      </c>
      <c r="R53" s="50">
        <v>45031</v>
      </c>
      <c r="S53" s="50">
        <v>71299</v>
      </c>
      <c r="T53" s="50">
        <v>4583</v>
      </c>
      <c r="U53" s="50">
        <v>76001</v>
      </c>
      <c r="V53" s="50">
        <v>8859</v>
      </c>
      <c r="W53" s="50">
        <v>211552</v>
      </c>
      <c r="X53" s="50">
        <v>5453</v>
      </c>
      <c r="Y53" s="50">
        <v>6750</v>
      </c>
      <c r="Z53" s="50">
        <v>62787</v>
      </c>
      <c r="AA53" s="50">
        <v>4314</v>
      </c>
      <c r="AB53" s="50">
        <v>65866</v>
      </c>
      <c r="AC53" s="50">
        <v>37385</v>
      </c>
      <c r="AD53" s="50">
        <v>56903</v>
      </c>
      <c r="AE53" s="50">
        <v>921612.20439999993</v>
      </c>
      <c r="AF53" s="50">
        <v>1048131.9139</v>
      </c>
      <c r="AG53" s="51">
        <f t="shared" si="2"/>
        <v>0.87929028033386347</v>
      </c>
      <c r="AH53" s="52" t="s">
        <v>203</v>
      </c>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c r="JL53" s="69"/>
      <c r="JM53" s="69"/>
      <c r="JN53" s="69"/>
      <c r="JO53" s="69"/>
      <c r="JP53" s="69"/>
      <c r="JQ53" s="69"/>
      <c r="JR53" s="69"/>
      <c r="JS53" s="69"/>
      <c r="JT53" s="69"/>
      <c r="JU53" s="69"/>
      <c r="JV53" s="69"/>
      <c r="JW53" s="69"/>
      <c r="JX53" s="69"/>
      <c r="JY53" s="69"/>
      <c r="JZ53" s="69"/>
      <c r="KA53" s="69"/>
      <c r="KB53" s="69"/>
      <c r="KC53" s="69"/>
      <c r="KD53" s="69"/>
      <c r="KE53" s="69"/>
      <c r="KF53" s="69"/>
      <c r="KG53" s="69"/>
      <c r="KH53" s="69"/>
      <c r="KI53" s="69"/>
      <c r="KJ53" s="69"/>
      <c r="KK53" s="69"/>
      <c r="KL53" s="69"/>
      <c r="KM53" s="69"/>
      <c r="KN53" s="69"/>
      <c r="KO53" s="69"/>
      <c r="KP53" s="69"/>
      <c r="KQ53" s="69"/>
      <c r="KR53" s="69"/>
      <c r="KS53" s="69"/>
      <c r="KT53" s="69"/>
      <c r="KU53" s="69"/>
      <c r="KV53" s="69"/>
      <c r="KW53" s="69"/>
      <c r="KX53" s="69"/>
      <c r="KY53" s="69"/>
      <c r="KZ53" s="69"/>
      <c r="LA53" s="69"/>
      <c r="LB53" s="69"/>
      <c r="LC53" s="69"/>
      <c r="LD53" s="69"/>
      <c r="LE53" s="69"/>
      <c r="LF53" s="69"/>
      <c r="LG53" s="69"/>
      <c r="LH53" s="69"/>
      <c r="LI53" s="69"/>
      <c r="LJ53" s="69"/>
      <c r="LK53" s="69"/>
      <c r="LL53" s="69"/>
      <c r="LM53" s="69"/>
      <c r="LN53" s="69"/>
      <c r="LO53" s="69"/>
      <c r="LP53" s="69"/>
      <c r="LQ53" s="69"/>
      <c r="LR53" s="69"/>
      <c r="LS53" s="69"/>
      <c r="LT53" s="69"/>
      <c r="LU53" s="69"/>
      <c r="LV53" s="69"/>
      <c r="LW53" s="69"/>
      <c r="LX53" s="69"/>
      <c r="LY53" s="69"/>
      <c r="LZ53" s="69"/>
      <c r="MA53" s="69"/>
      <c r="MB53" s="69"/>
      <c r="MC53" s="69"/>
      <c r="MD53" s="69"/>
      <c r="ME53" s="69"/>
      <c r="MF53" s="69"/>
      <c r="MG53" s="69"/>
      <c r="MH53" s="69"/>
      <c r="MI53" s="69"/>
      <c r="MJ53" s="69"/>
      <c r="MK53" s="69"/>
      <c r="ML53" s="69"/>
      <c r="MM53" s="69"/>
      <c r="MN53" s="69"/>
      <c r="MO53" s="69"/>
      <c r="MP53" s="69"/>
      <c r="MQ53" s="69"/>
    </row>
    <row r="54" spans="2:355" s="49" customFormat="1" x14ac:dyDescent="0.25">
      <c r="B54" s="30"/>
      <c r="C54" s="30"/>
      <c r="D54" s="295" t="s">
        <v>244</v>
      </c>
      <c r="E54" s="318" t="b">
        <f t="shared" si="0"/>
        <v>0</v>
      </c>
      <c r="F54" s="50">
        <v>5295</v>
      </c>
      <c r="G54" s="50">
        <v>9510</v>
      </c>
      <c r="H54" s="50">
        <v>18992</v>
      </c>
      <c r="I54" s="50">
        <v>18497</v>
      </c>
      <c r="J54" s="50">
        <v>16089</v>
      </c>
      <c r="K54" s="50">
        <v>55602</v>
      </c>
      <c r="L54" s="50">
        <v>5780</v>
      </c>
      <c r="M54" s="50">
        <v>50054.438399999999</v>
      </c>
      <c r="N54" s="50">
        <v>23421</v>
      </c>
      <c r="O54" s="50">
        <v>1256</v>
      </c>
      <c r="P54" s="50">
        <v>66725</v>
      </c>
      <c r="Q54" s="50">
        <v>10162</v>
      </c>
      <c r="R54" s="50">
        <v>45279</v>
      </c>
      <c r="S54" s="50">
        <v>68756</v>
      </c>
      <c r="T54" s="50">
        <v>4909</v>
      </c>
      <c r="U54" s="50">
        <v>78717</v>
      </c>
      <c r="V54" s="50">
        <v>9197</v>
      </c>
      <c r="W54" s="50">
        <v>212630</v>
      </c>
      <c r="X54" s="50">
        <v>5740</v>
      </c>
      <c r="Y54" s="50">
        <v>6365</v>
      </c>
      <c r="Z54" s="50">
        <v>64130</v>
      </c>
      <c r="AA54" s="50">
        <v>3687</v>
      </c>
      <c r="AB54" s="50">
        <v>68980</v>
      </c>
      <c r="AC54" s="50">
        <v>38416</v>
      </c>
      <c r="AD54" s="50">
        <v>59123</v>
      </c>
      <c r="AE54" s="50">
        <v>947312.43839999998</v>
      </c>
      <c r="AF54" s="50">
        <v>1075453.9824000001</v>
      </c>
      <c r="AG54" s="51">
        <f t="shared" si="2"/>
        <v>0.88084888233521863</v>
      </c>
      <c r="AH54" s="52" t="s">
        <v>203</v>
      </c>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c r="LF54" s="69"/>
      <c r="LG54" s="69"/>
      <c r="LH54" s="69"/>
      <c r="LI54" s="69"/>
      <c r="LJ54" s="69"/>
      <c r="LK54" s="69"/>
      <c r="LL54" s="69"/>
      <c r="LM54" s="69"/>
      <c r="LN54" s="69"/>
      <c r="LO54" s="69"/>
      <c r="LP54" s="69"/>
      <c r="LQ54" s="69"/>
      <c r="LR54" s="69"/>
      <c r="LS54" s="69"/>
      <c r="LT54" s="69"/>
      <c r="LU54" s="69"/>
      <c r="LV54" s="69"/>
      <c r="LW54" s="69"/>
      <c r="LX54" s="69"/>
      <c r="LY54" s="69"/>
      <c r="LZ54" s="69"/>
      <c r="MA54" s="69"/>
      <c r="MB54" s="69"/>
      <c r="MC54" s="69"/>
      <c r="MD54" s="69"/>
      <c r="ME54" s="69"/>
      <c r="MF54" s="69"/>
      <c r="MG54" s="69"/>
      <c r="MH54" s="69"/>
      <c r="MI54" s="69"/>
      <c r="MJ54" s="69"/>
      <c r="MK54" s="69"/>
      <c r="ML54" s="69"/>
      <c r="MM54" s="69"/>
      <c r="MN54" s="69"/>
      <c r="MO54" s="69"/>
      <c r="MP54" s="69"/>
      <c r="MQ54" s="69"/>
    </row>
    <row r="55" spans="2:355" s="49" customFormat="1" x14ac:dyDescent="0.25">
      <c r="B55" s="30"/>
      <c r="C55" s="30"/>
      <c r="D55" s="295" t="s">
        <v>245</v>
      </c>
      <c r="E55" s="318" t="b">
        <f t="shared" si="0"/>
        <v>0</v>
      </c>
      <c r="F55" s="50">
        <v>5529</v>
      </c>
      <c r="G55" s="50">
        <v>9977</v>
      </c>
      <c r="H55" s="50">
        <v>20003</v>
      </c>
      <c r="I55" s="50">
        <v>19509</v>
      </c>
      <c r="J55" s="50">
        <v>16419</v>
      </c>
      <c r="K55" s="50">
        <v>60949</v>
      </c>
      <c r="L55" s="50">
        <v>5807</v>
      </c>
      <c r="M55" s="50">
        <v>52639.715100000001</v>
      </c>
      <c r="N55" s="50">
        <v>24740</v>
      </c>
      <c r="O55" s="50">
        <v>1274</v>
      </c>
      <c r="P55" s="50">
        <v>70151</v>
      </c>
      <c r="Q55" s="50">
        <v>10629</v>
      </c>
      <c r="R55" s="50">
        <v>45757</v>
      </c>
      <c r="S55" s="50">
        <v>67496</v>
      </c>
      <c r="T55" s="50">
        <v>5288</v>
      </c>
      <c r="U55" s="50">
        <v>82125</v>
      </c>
      <c r="V55" s="50">
        <v>9520</v>
      </c>
      <c r="W55" s="50">
        <v>215688</v>
      </c>
      <c r="X55" s="50">
        <v>6074</v>
      </c>
      <c r="Y55" s="50">
        <v>6125</v>
      </c>
      <c r="Z55" s="50">
        <v>64954</v>
      </c>
      <c r="AA55" s="50">
        <v>3244</v>
      </c>
      <c r="AB55" s="50">
        <v>71597</v>
      </c>
      <c r="AC55" s="50">
        <v>39729</v>
      </c>
      <c r="AD55" s="50">
        <v>60847</v>
      </c>
      <c r="AE55" s="50">
        <v>976070.71510000003</v>
      </c>
      <c r="AF55" s="50">
        <v>1106427.9920000001</v>
      </c>
      <c r="AG55" s="51">
        <f t="shared" si="2"/>
        <v>0.88218187008775528</v>
      </c>
      <c r="AH55" s="52" t="s">
        <v>203</v>
      </c>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c r="LF55" s="69"/>
      <c r="LG55" s="69"/>
      <c r="LH55" s="69"/>
      <c r="LI55" s="69"/>
      <c r="LJ55" s="69"/>
      <c r="LK55" s="69"/>
      <c r="LL55" s="69"/>
      <c r="LM55" s="69"/>
      <c r="LN55" s="69"/>
      <c r="LO55" s="69"/>
      <c r="LP55" s="69"/>
      <c r="LQ55" s="69"/>
      <c r="LR55" s="69"/>
      <c r="LS55" s="69"/>
      <c r="LT55" s="69"/>
      <c r="LU55" s="69"/>
      <c r="LV55" s="69"/>
      <c r="LW55" s="69"/>
      <c r="LX55" s="69"/>
      <c r="LY55" s="69"/>
      <c r="LZ55" s="69"/>
      <c r="MA55" s="69"/>
      <c r="MB55" s="69"/>
      <c r="MC55" s="69"/>
      <c r="MD55" s="69"/>
      <c r="ME55" s="69"/>
      <c r="MF55" s="69"/>
      <c r="MG55" s="69"/>
      <c r="MH55" s="69"/>
      <c r="MI55" s="69"/>
      <c r="MJ55" s="69"/>
      <c r="MK55" s="69"/>
      <c r="ML55" s="69"/>
      <c r="MM55" s="69"/>
      <c r="MN55" s="69"/>
      <c r="MO55" s="69"/>
      <c r="MP55" s="69"/>
      <c r="MQ55" s="69"/>
    </row>
    <row r="56" spans="2:355" s="49" customFormat="1" x14ac:dyDescent="0.25">
      <c r="B56" s="30"/>
      <c r="C56" s="30"/>
      <c r="D56" s="295" t="s">
        <v>246</v>
      </c>
      <c r="E56" s="318" t="b">
        <f t="shared" si="0"/>
        <v>0</v>
      </c>
      <c r="F56" s="50">
        <v>5805</v>
      </c>
      <c r="G56" s="50">
        <v>10491</v>
      </c>
      <c r="H56" s="50">
        <v>21023</v>
      </c>
      <c r="I56" s="50">
        <v>20243</v>
      </c>
      <c r="J56" s="50">
        <v>16753</v>
      </c>
      <c r="K56" s="50">
        <v>65444</v>
      </c>
      <c r="L56" s="50">
        <v>5767</v>
      </c>
      <c r="M56" s="50">
        <v>55656.933700000001</v>
      </c>
      <c r="N56" s="50">
        <v>25949</v>
      </c>
      <c r="O56" s="50">
        <v>1315</v>
      </c>
      <c r="P56" s="50">
        <v>73064</v>
      </c>
      <c r="Q56" s="50">
        <v>11076</v>
      </c>
      <c r="R56" s="50">
        <v>46458</v>
      </c>
      <c r="S56" s="50">
        <v>66814</v>
      </c>
      <c r="T56" s="50">
        <v>5796</v>
      </c>
      <c r="U56" s="50">
        <v>85725</v>
      </c>
      <c r="V56" s="50">
        <v>9779</v>
      </c>
      <c r="W56" s="50">
        <v>219416</v>
      </c>
      <c r="X56" s="50">
        <v>6317</v>
      </c>
      <c r="Y56" s="50">
        <v>5962</v>
      </c>
      <c r="Z56" s="50">
        <v>65687</v>
      </c>
      <c r="AA56" s="50">
        <v>3003</v>
      </c>
      <c r="AB56" s="50">
        <v>73767</v>
      </c>
      <c r="AC56" s="50">
        <v>40927</v>
      </c>
      <c r="AD56" s="50">
        <v>61675</v>
      </c>
      <c r="AE56" s="50">
        <v>1003912.9336999999</v>
      </c>
      <c r="AF56" s="50">
        <v>1137203.7997999999</v>
      </c>
      <c r="AG56" s="51">
        <f t="shared" si="2"/>
        <v>0.88279069580717029</v>
      </c>
      <c r="AH56" s="52" t="s">
        <v>203</v>
      </c>
      <c r="KP56" s="69"/>
      <c r="KQ56" s="69"/>
      <c r="KR56" s="69"/>
      <c r="KS56" s="69"/>
      <c r="KT56" s="69"/>
      <c r="KU56" s="69"/>
      <c r="KV56" s="69"/>
      <c r="KW56" s="69"/>
      <c r="KX56" s="69"/>
      <c r="KY56" s="69"/>
      <c r="KZ56" s="69"/>
      <c r="LA56" s="69"/>
      <c r="LB56" s="69"/>
      <c r="LC56" s="69"/>
      <c r="LD56" s="69"/>
      <c r="LE56" s="69"/>
      <c r="LF56" s="69"/>
      <c r="LG56" s="69"/>
      <c r="LH56" s="69"/>
      <c r="LI56" s="69"/>
      <c r="LJ56" s="69"/>
      <c r="LK56" s="69"/>
      <c r="LL56" s="69"/>
      <c r="LM56" s="69"/>
      <c r="LN56" s="69"/>
      <c r="LO56" s="69"/>
      <c r="LP56" s="69"/>
      <c r="LQ56" s="69"/>
      <c r="LR56" s="69"/>
      <c r="LS56" s="69"/>
      <c r="LT56" s="69"/>
      <c r="LU56" s="69"/>
      <c r="LV56" s="69"/>
      <c r="LW56" s="69"/>
      <c r="LX56" s="69"/>
      <c r="LY56" s="69"/>
      <c r="LZ56" s="69"/>
      <c r="MA56" s="69"/>
      <c r="MB56" s="69"/>
      <c r="MC56" s="69"/>
      <c r="MD56" s="69"/>
      <c r="ME56" s="69"/>
      <c r="MF56" s="69"/>
      <c r="MG56" s="69"/>
      <c r="MH56" s="69"/>
      <c r="MI56" s="69"/>
      <c r="MJ56" s="69"/>
      <c r="MK56" s="69"/>
      <c r="ML56" s="69"/>
      <c r="MM56" s="69"/>
      <c r="MN56" s="69"/>
      <c r="MO56" s="69"/>
      <c r="MP56" s="69"/>
      <c r="MQ56" s="69"/>
    </row>
    <row r="57" spans="2:355" s="49" customFormat="1" x14ac:dyDescent="0.25">
      <c r="B57" s="30"/>
      <c r="C57" s="30"/>
      <c r="D57" s="295" t="s">
        <v>247</v>
      </c>
      <c r="E57" s="318" t="b">
        <f t="shared" si="0"/>
        <v>0</v>
      </c>
      <c r="F57" s="50">
        <v>6018</v>
      </c>
      <c r="G57" s="50">
        <v>10696</v>
      </c>
      <c r="H57" s="50">
        <v>21897</v>
      </c>
      <c r="I57" s="50">
        <v>20751</v>
      </c>
      <c r="J57" s="50">
        <v>17131</v>
      </c>
      <c r="K57" s="50">
        <v>68756</v>
      </c>
      <c r="L57" s="50">
        <v>5604</v>
      </c>
      <c r="M57" s="50">
        <v>59031.075700000001</v>
      </c>
      <c r="N57" s="50">
        <v>26948</v>
      </c>
      <c r="O57" s="50">
        <v>1372</v>
      </c>
      <c r="P57" s="50">
        <v>74467</v>
      </c>
      <c r="Q57" s="50">
        <v>11536</v>
      </c>
      <c r="R57" s="50">
        <v>47219</v>
      </c>
      <c r="S57" s="50">
        <v>67849</v>
      </c>
      <c r="T57" s="50">
        <v>6371</v>
      </c>
      <c r="U57" s="50">
        <v>87495</v>
      </c>
      <c r="V57" s="50">
        <v>9822</v>
      </c>
      <c r="W57" s="50">
        <v>221259</v>
      </c>
      <c r="X57" s="50">
        <v>6351</v>
      </c>
      <c r="Y57" s="50">
        <v>5846</v>
      </c>
      <c r="Z57" s="50">
        <v>65750</v>
      </c>
      <c r="AA57" s="50">
        <v>2797</v>
      </c>
      <c r="AB57" s="50">
        <v>75439</v>
      </c>
      <c r="AC57" s="50">
        <v>41369</v>
      </c>
      <c r="AD57" s="50">
        <v>61924</v>
      </c>
      <c r="AE57" s="50">
        <v>1023698.0756999999</v>
      </c>
      <c r="AF57" s="50">
        <v>1159632.6015000001</v>
      </c>
      <c r="AG57" s="51">
        <f t="shared" si="2"/>
        <v>0.8827779370602663</v>
      </c>
      <c r="AH57" s="52" t="s">
        <v>203</v>
      </c>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row>
    <row r="58" spans="2:355" s="49" customFormat="1" x14ac:dyDescent="0.25">
      <c r="B58" s="30"/>
      <c r="C58" s="30"/>
      <c r="D58" s="297" t="s">
        <v>248</v>
      </c>
      <c r="E58" s="318" t="b">
        <f t="shared" si="0"/>
        <v>0</v>
      </c>
      <c r="F58" s="70">
        <v>6113</v>
      </c>
      <c r="G58" s="70">
        <v>10606</v>
      </c>
      <c r="H58" s="70">
        <v>22677</v>
      </c>
      <c r="I58" s="70">
        <v>20931</v>
      </c>
      <c r="J58" s="70">
        <v>17436</v>
      </c>
      <c r="K58" s="70">
        <v>69965</v>
      </c>
      <c r="L58" s="70">
        <v>5435</v>
      </c>
      <c r="M58" s="70">
        <v>61474.231599999999</v>
      </c>
      <c r="N58" s="70">
        <v>27815</v>
      </c>
      <c r="O58" s="70">
        <v>1405</v>
      </c>
      <c r="P58" s="70">
        <v>75167</v>
      </c>
      <c r="Q58" s="70">
        <v>11908</v>
      </c>
      <c r="R58" s="70">
        <v>47999</v>
      </c>
      <c r="S58" s="70">
        <v>69726</v>
      </c>
      <c r="T58" s="70">
        <v>6852</v>
      </c>
      <c r="U58" s="70">
        <v>89531</v>
      </c>
      <c r="V58" s="70">
        <v>9661</v>
      </c>
      <c r="W58" s="70">
        <v>220088</v>
      </c>
      <c r="X58" s="70">
        <v>6334</v>
      </c>
      <c r="Y58" s="70">
        <v>5667</v>
      </c>
      <c r="Z58" s="70">
        <v>65101</v>
      </c>
      <c r="AA58" s="70">
        <v>2680</v>
      </c>
      <c r="AB58" s="70">
        <v>76128</v>
      </c>
      <c r="AC58" s="70">
        <v>41679</v>
      </c>
      <c r="AD58" s="70">
        <v>61075</v>
      </c>
      <c r="AE58" s="70">
        <v>1033453.2316000001</v>
      </c>
      <c r="AF58" s="70">
        <v>1172246.1418999999</v>
      </c>
      <c r="AG58" s="53">
        <f t="shared" si="2"/>
        <v>0.88160088112975865</v>
      </c>
      <c r="AH58" s="68" t="s">
        <v>203</v>
      </c>
    </row>
    <row r="59" spans="2:355" s="49" customFormat="1" x14ac:dyDescent="0.25">
      <c r="B59" s="30" t="s">
        <v>1080</v>
      </c>
      <c r="C59" s="30">
        <v>2001</v>
      </c>
      <c r="D59" s="294" t="s">
        <v>249</v>
      </c>
      <c r="E59" s="318" t="b">
        <f t="shared" si="0"/>
        <v>0</v>
      </c>
      <c r="F59" s="46">
        <v>3255.13</v>
      </c>
      <c r="G59" s="46">
        <v>6970.89</v>
      </c>
      <c r="H59" s="46">
        <v>6710.37</v>
      </c>
      <c r="I59" s="46">
        <v>4874.97</v>
      </c>
      <c r="J59" s="46">
        <v>4138.07</v>
      </c>
      <c r="K59" s="46">
        <v>8201.64</v>
      </c>
      <c r="L59" s="46">
        <v>1241.1300000000001</v>
      </c>
      <c r="M59" s="46">
        <v>45236.38</v>
      </c>
      <c r="N59" s="46">
        <v>6288.07</v>
      </c>
      <c r="O59" s="46">
        <v>1335.06</v>
      </c>
      <c r="P59" s="46">
        <v>12490.9</v>
      </c>
      <c r="Q59" s="46">
        <v>3720.54</v>
      </c>
      <c r="R59" s="46">
        <v>11003.27</v>
      </c>
      <c r="S59" s="46">
        <v>25767.05</v>
      </c>
      <c r="T59" s="46">
        <v>2408.3000000000002</v>
      </c>
      <c r="U59" s="46">
        <v>31931.69</v>
      </c>
      <c r="V59" s="46">
        <v>1323.51</v>
      </c>
      <c r="W59" s="46">
        <v>110525.72</v>
      </c>
      <c r="X59" s="46">
        <v>2367.33</v>
      </c>
      <c r="Y59" s="46">
        <v>5753.48</v>
      </c>
      <c r="Z59" s="46">
        <v>7639.48</v>
      </c>
      <c r="AA59" s="46">
        <v>4315.28</v>
      </c>
      <c r="AB59" s="46">
        <v>11603.85</v>
      </c>
      <c r="AC59" s="46">
        <v>9566.33</v>
      </c>
      <c r="AD59" s="46">
        <v>17095.810000000001</v>
      </c>
      <c r="AE59" s="46">
        <v>345764.24999999994</v>
      </c>
      <c r="AF59" s="46">
        <v>418595.00099999999</v>
      </c>
      <c r="AG59" s="47">
        <f t="shared" si="2"/>
        <v>0.82601141717886872</v>
      </c>
      <c r="AH59" s="48" t="s">
        <v>203</v>
      </c>
    </row>
    <row r="60" spans="2:355" s="49" customFormat="1" x14ac:dyDescent="0.25">
      <c r="B60" s="30"/>
      <c r="C60" s="30">
        <v>2002</v>
      </c>
      <c r="D60" s="295" t="s">
        <v>250</v>
      </c>
      <c r="E60" s="318" t="b">
        <f t="shared" si="0"/>
        <v>0</v>
      </c>
      <c r="F60" s="50">
        <v>2856.36</v>
      </c>
      <c r="G60" s="50">
        <v>6662.42</v>
      </c>
      <c r="H60" s="50">
        <v>6469.55</v>
      </c>
      <c r="I60" s="50">
        <v>4061.35</v>
      </c>
      <c r="J60" s="50">
        <v>4065.51</v>
      </c>
      <c r="K60" s="50">
        <v>5748.54</v>
      </c>
      <c r="L60" s="50">
        <v>1168.06</v>
      </c>
      <c r="M60" s="50">
        <v>39302.5</v>
      </c>
      <c r="N60" s="50">
        <v>8437.25</v>
      </c>
      <c r="O60" s="50">
        <v>1444.62</v>
      </c>
      <c r="P60" s="50">
        <v>11851.5</v>
      </c>
      <c r="Q60" s="50">
        <v>3519.3</v>
      </c>
      <c r="R60" s="50">
        <v>10757.9</v>
      </c>
      <c r="S60" s="50">
        <v>26303.57</v>
      </c>
      <c r="T60" s="50">
        <v>2210.89</v>
      </c>
      <c r="U60" s="50">
        <v>29856.91</v>
      </c>
      <c r="V60" s="50">
        <v>1229.31</v>
      </c>
      <c r="W60" s="50">
        <v>104213.91</v>
      </c>
      <c r="X60" s="50">
        <v>2255.6799999999998</v>
      </c>
      <c r="Y60" s="50">
        <v>5196.04</v>
      </c>
      <c r="Z60" s="50">
        <v>8093.15</v>
      </c>
      <c r="AA60" s="50">
        <v>4079.47</v>
      </c>
      <c r="AB60" s="50">
        <v>10954.96</v>
      </c>
      <c r="AC60" s="50">
        <v>9362.6299999999992</v>
      </c>
      <c r="AD60" s="50">
        <v>15142.86</v>
      </c>
      <c r="AE60" s="50">
        <v>325244.24</v>
      </c>
      <c r="AF60" s="50">
        <v>395421.81150000001</v>
      </c>
      <c r="AG60" s="51">
        <f t="shared" si="2"/>
        <v>0.82252478376499472</v>
      </c>
      <c r="AH60" s="52" t="s">
        <v>203</v>
      </c>
    </row>
    <row r="61" spans="2:355" s="49" customFormat="1" x14ac:dyDescent="0.25">
      <c r="B61" s="30"/>
      <c r="C61" s="30">
        <v>2003</v>
      </c>
      <c r="D61" s="295" t="s">
        <v>251</v>
      </c>
      <c r="E61" s="318" t="b">
        <f t="shared" si="0"/>
        <v>0</v>
      </c>
      <c r="F61" s="50">
        <v>2450.0500000000002</v>
      </c>
      <c r="G61" s="50">
        <v>6616.07</v>
      </c>
      <c r="H61" s="50">
        <v>6248.52</v>
      </c>
      <c r="I61" s="50">
        <v>3406.54</v>
      </c>
      <c r="J61" s="50">
        <v>3935.21</v>
      </c>
      <c r="K61" s="50">
        <v>3821.71</v>
      </c>
      <c r="L61" s="50">
        <v>1112.02</v>
      </c>
      <c r="M61" s="50">
        <v>33513.17</v>
      </c>
      <c r="N61" s="50">
        <v>10347.27</v>
      </c>
      <c r="O61" s="50">
        <v>1521.03</v>
      </c>
      <c r="P61" s="50">
        <v>11457.62</v>
      </c>
      <c r="Q61" s="50">
        <v>3392.15</v>
      </c>
      <c r="R61" s="50">
        <v>10456.790000000001</v>
      </c>
      <c r="S61" s="50">
        <v>25793.62</v>
      </c>
      <c r="T61" s="50">
        <v>1998.01</v>
      </c>
      <c r="U61" s="50">
        <v>30232.61</v>
      </c>
      <c r="V61" s="50">
        <v>1136.83</v>
      </c>
      <c r="W61" s="50">
        <v>97870.11</v>
      </c>
      <c r="X61" s="50">
        <v>2194.21</v>
      </c>
      <c r="Y61" s="50">
        <v>4644.8100000000004</v>
      </c>
      <c r="Z61" s="50">
        <v>8901.59</v>
      </c>
      <c r="AA61" s="50">
        <v>3863.01</v>
      </c>
      <c r="AB61" s="50">
        <v>10563.87</v>
      </c>
      <c r="AC61" s="50">
        <v>9055.36</v>
      </c>
      <c r="AD61" s="50">
        <v>13663.37</v>
      </c>
      <c r="AE61" s="50">
        <v>308195.55</v>
      </c>
      <c r="AF61" s="50">
        <v>377126.18810000003</v>
      </c>
      <c r="AG61" s="51">
        <f t="shared" si="2"/>
        <v>0.8172212901806698</v>
      </c>
      <c r="AH61" s="52" t="s">
        <v>203</v>
      </c>
    </row>
    <row r="62" spans="2:355" s="49" customFormat="1" x14ac:dyDescent="0.25">
      <c r="B62" s="30"/>
      <c r="C62" s="30">
        <v>2004</v>
      </c>
      <c r="D62" s="295" t="s">
        <v>252</v>
      </c>
      <c r="E62" s="318" t="b">
        <f t="shared" si="0"/>
        <v>0</v>
      </c>
      <c r="F62" s="50">
        <v>2123.15</v>
      </c>
      <c r="G62" s="50">
        <v>6442.21</v>
      </c>
      <c r="H62" s="50">
        <v>5867.83</v>
      </c>
      <c r="I62" s="50">
        <v>2701.44</v>
      </c>
      <c r="J62" s="50">
        <v>3805.88</v>
      </c>
      <c r="K62" s="50">
        <v>2530.0100000000002</v>
      </c>
      <c r="L62" s="50">
        <v>1068.4100000000001</v>
      </c>
      <c r="M62" s="50">
        <v>29669.95</v>
      </c>
      <c r="N62" s="50">
        <v>11470.21</v>
      </c>
      <c r="O62" s="50">
        <v>1574.81</v>
      </c>
      <c r="P62" s="50">
        <v>10959.34</v>
      </c>
      <c r="Q62" s="50">
        <v>3353.1</v>
      </c>
      <c r="R62" s="50">
        <v>10051.86</v>
      </c>
      <c r="S62" s="50">
        <v>25103.94</v>
      </c>
      <c r="T62" s="50">
        <v>1801.87</v>
      </c>
      <c r="U62" s="50">
        <v>28526.09</v>
      </c>
      <c r="V62" s="50">
        <v>1048.0999999999999</v>
      </c>
      <c r="W62" s="50">
        <v>91983.31</v>
      </c>
      <c r="X62" s="50">
        <v>2197.0700000000002</v>
      </c>
      <c r="Y62" s="50">
        <v>4138.0200000000004</v>
      </c>
      <c r="Z62" s="50">
        <v>9819.7900000000009</v>
      </c>
      <c r="AA62" s="50">
        <v>3400.38</v>
      </c>
      <c r="AB62" s="50">
        <v>10186.09</v>
      </c>
      <c r="AC62" s="50">
        <v>8559.06</v>
      </c>
      <c r="AD62" s="50">
        <v>12636.88</v>
      </c>
      <c r="AE62" s="50">
        <v>291018.80000000005</v>
      </c>
      <c r="AF62" s="50">
        <v>357631.7267</v>
      </c>
      <c r="AG62" s="51">
        <f t="shared" si="2"/>
        <v>0.81373876609141471</v>
      </c>
      <c r="AH62" s="52" t="s">
        <v>203</v>
      </c>
    </row>
    <row r="63" spans="2:355" s="49" customFormat="1" x14ac:dyDescent="0.25">
      <c r="B63" s="30"/>
      <c r="C63" s="30">
        <v>2005</v>
      </c>
      <c r="D63" s="295" t="s">
        <v>253</v>
      </c>
      <c r="E63" s="318" t="b">
        <f t="shared" si="0"/>
        <v>0</v>
      </c>
      <c r="F63" s="50">
        <v>1851.69</v>
      </c>
      <c r="G63" s="50">
        <v>6344.29</v>
      </c>
      <c r="H63" s="50">
        <v>5607.53</v>
      </c>
      <c r="I63" s="50">
        <v>2125.33</v>
      </c>
      <c r="J63" s="50">
        <v>3671.34</v>
      </c>
      <c r="K63" s="50">
        <v>1620.93</v>
      </c>
      <c r="L63" s="50">
        <v>986.41</v>
      </c>
      <c r="M63" s="50">
        <v>26961.61</v>
      </c>
      <c r="N63" s="50">
        <v>12559.74</v>
      </c>
      <c r="O63" s="50">
        <v>1656.03</v>
      </c>
      <c r="P63" s="50">
        <v>10483.69</v>
      </c>
      <c r="Q63" s="50">
        <v>3365.04</v>
      </c>
      <c r="R63" s="50">
        <v>9443.93</v>
      </c>
      <c r="S63" s="50">
        <v>23394.01</v>
      </c>
      <c r="T63" s="50">
        <v>1638.48</v>
      </c>
      <c r="U63" s="50">
        <v>28310.52</v>
      </c>
      <c r="V63" s="50">
        <v>946.55</v>
      </c>
      <c r="W63" s="50">
        <v>86854.25</v>
      </c>
      <c r="X63" s="50">
        <v>2183.73</v>
      </c>
      <c r="Y63" s="50">
        <v>3647.35</v>
      </c>
      <c r="Z63" s="50">
        <v>10732.19</v>
      </c>
      <c r="AA63" s="50">
        <v>2859.13</v>
      </c>
      <c r="AB63" s="50">
        <v>9791.81</v>
      </c>
      <c r="AC63" s="50">
        <v>8201.24</v>
      </c>
      <c r="AD63" s="50">
        <v>11879.12</v>
      </c>
      <c r="AE63" s="50">
        <v>277115.94</v>
      </c>
      <c r="AF63" s="50">
        <v>341028.41810000001</v>
      </c>
      <c r="AG63" s="51">
        <f t="shared" si="2"/>
        <v>0.81258899637724935</v>
      </c>
      <c r="AH63" s="52" t="s">
        <v>203</v>
      </c>
    </row>
    <row r="64" spans="2:355" s="49" customFormat="1" x14ac:dyDescent="0.25">
      <c r="B64" s="30"/>
      <c r="C64" s="30">
        <v>2006</v>
      </c>
      <c r="D64" s="295" t="s">
        <v>254</v>
      </c>
      <c r="E64" s="318" t="b">
        <f t="shared" si="0"/>
        <v>0</v>
      </c>
      <c r="F64" s="50">
        <v>1684.32</v>
      </c>
      <c r="G64" s="50">
        <v>6416.81</v>
      </c>
      <c r="H64" s="50">
        <v>5154.09</v>
      </c>
      <c r="I64" s="50">
        <v>1559.36</v>
      </c>
      <c r="J64" s="50">
        <v>3562.64</v>
      </c>
      <c r="K64" s="50">
        <v>911.8</v>
      </c>
      <c r="L64" s="50">
        <v>918.49</v>
      </c>
      <c r="M64" s="50">
        <v>24915.01</v>
      </c>
      <c r="N64" s="50">
        <v>13602.78</v>
      </c>
      <c r="O64" s="50">
        <v>1620.12</v>
      </c>
      <c r="P64" s="50">
        <v>10412.52</v>
      </c>
      <c r="Q64" s="50">
        <v>3338.25</v>
      </c>
      <c r="R64" s="50">
        <v>8612.26</v>
      </c>
      <c r="S64" s="50">
        <v>21679.17</v>
      </c>
      <c r="T64" s="50">
        <v>1408.08</v>
      </c>
      <c r="U64" s="50">
        <v>26198.68</v>
      </c>
      <c r="V64" s="50">
        <v>800.38</v>
      </c>
      <c r="W64" s="50">
        <v>82666.95</v>
      </c>
      <c r="X64" s="50">
        <v>2168.83</v>
      </c>
      <c r="Y64" s="50">
        <v>3242.33</v>
      </c>
      <c r="Z64" s="50">
        <v>11694.15</v>
      </c>
      <c r="AA64" s="50">
        <v>2038.33</v>
      </c>
      <c r="AB64" s="50">
        <v>9396.9599999999991</v>
      </c>
      <c r="AC64" s="50">
        <v>7826.02</v>
      </c>
      <c r="AD64" s="50">
        <v>11284.68</v>
      </c>
      <c r="AE64" s="50">
        <v>263113.00999999995</v>
      </c>
      <c r="AF64" s="50">
        <v>323885.9117</v>
      </c>
      <c r="AG64" s="51">
        <f t="shared" si="2"/>
        <v>0.81236324426395223</v>
      </c>
      <c r="AH64" s="52" t="s">
        <v>203</v>
      </c>
    </row>
    <row r="65" spans="2:34" s="49" customFormat="1" x14ac:dyDescent="0.25">
      <c r="B65" s="30"/>
      <c r="C65" s="30">
        <v>2007</v>
      </c>
      <c r="D65" s="295" t="s">
        <v>255</v>
      </c>
      <c r="E65" s="318" t="b">
        <f t="shared" si="0"/>
        <v>0</v>
      </c>
      <c r="F65" s="50">
        <v>1547.93</v>
      </c>
      <c r="G65" s="50">
        <v>6941.69</v>
      </c>
      <c r="H65" s="50">
        <v>4999.7700000000004</v>
      </c>
      <c r="I65" s="50">
        <v>1290.28</v>
      </c>
      <c r="J65" s="50">
        <v>3402.99</v>
      </c>
      <c r="K65" s="50">
        <v>807</v>
      </c>
      <c r="L65" s="50">
        <v>847.41</v>
      </c>
      <c r="M65" s="50">
        <v>23658.07</v>
      </c>
      <c r="N65" s="50">
        <v>14390.76</v>
      </c>
      <c r="O65" s="50">
        <v>1309.58</v>
      </c>
      <c r="P65" s="50">
        <v>10594.46</v>
      </c>
      <c r="Q65" s="50">
        <v>3414.36</v>
      </c>
      <c r="R65" s="50">
        <v>7586.06</v>
      </c>
      <c r="S65" s="50">
        <v>19937.89</v>
      </c>
      <c r="T65" s="50">
        <v>1280.56</v>
      </c>
      <c r="U65" s="50">
        <v>26225.56</v>
      </c>
      <c r="V65" s="50">
        <v>691.51</v>
      </c>
      <c r="W65" s="50">
        <v>79094.59</v>
      </c>
      <c r="X65" s="50">
        <v>2123.83</v>
      </c>
      <c r="Y65" s="50">
        <v>2898.44</v>
      </c>
      <c r="Z65" s="50">
        <v>13098.5</v>
      </c>
      <c r="AA65" s="50">
        <v>1687.66</v>
      </c>
      <c r="AB65" s="50">
        <v>8983.74</v>
      </c>
      <c r="AC65" s="50">
        <v>7376.97</v>
      </c>
      <c r="AD65" s="50">
        <v>10724.55</v>
      </c>
      <c r="AE65" s="50">
        <v>254914.15999999995</v>
      </c>
      <c r="AF65" s="50">
        <v>312826.1556</v>
      </c>
      <c r="AG65" s="51">
        <f t="shared" si="2"/>
        <v>0.8148748288360832</v>
      </c>
      <c r="AH65" s="52" t="s">
        <v>203</v>
      </c>
    </row>
    <row r="66" spans="2:34" s="49" customFormat="1" x14ac:dyDescent="0.25">
      <c r="B66" s="30"/>
      <c r="C66" s="30">
        <v>2008</v>
      </c>
      <c r="D66" s="295" t="s">
        <v>256</v>
      </c>
      <c r="E66" s="318" t="b">
        <f t="shared" si="0"/>
        <v>0</v>
      </c>
      <c r="F66" s="50">
        <v>1484.98</v>
      </c>
      <c r="G66" s="50">
        <v>7134.11</v>
      </c>
      <c r="H66" s="50">
        <v>4799.03</v>
      </c>
      <c r="I66" s="50">
        <v>1076.29</v>
      </c>
      <c r="J66" s="50">
        <v>3345.8</v>
      </c>
      <c r="K66" s="50">
        <v>823.61</v>
      </c>
      <c r="L66" s="50">
        <v>813.84</v>
      </c>
      <c r="M66" s="50">
        <v>22315.759999999998</v>
      </c>
      <c r="N66" s="50">
        <v>14952.48</v>
      </c>
      <c r="O66" s="50">
        <v>1267.49</v>
      </c>
      <c r="P66" s="50">
        <v>10748.71</v>
      </c>
      <c r="Q66" s="50">
        <v>3508.6</v>
      </c>
      <c r="R66" s="50">
        <v>6513.64</v>
      </c>
      <c r="S66" s="50">
        <v>18484.48</v>
      </c>
      <c r="T66" s="50">
        <v>1216.6400000000001</v>
      </c>
      <c r="U66" s="50">
        <v>24871.46</v>
      </c>
      <c r="V66" s="50">
        <v>618.44000000000005</v>
      </c>
      <c r="W66" s="50">
        <v>76333</v>
      </c>
      <c r="X66" s="50">
        <v>2099.48</v>
      </c>
      <c r="Y66" s="50">
        <v>2627.09</v>
      </c>
      <c r="Z66" s="50">
        <v>14070.84</v>
      </c>
      <c r="AA66" s="50">
        <v>1384.58</v>
      </c>
      <c r="AB66" s="50">
        <v>8334.2000000000007</v>
      </c>
      <c r="AC66" s="50">
        <v>6731.34</v>
      </c>
      <c r="AD66" s="50">
        <v>10272.31</v>
      </c>
      <c r="AE66" s="50">
        <v>245828.19999999998</v>
      </c>
      <c r="AF66" s="50">
        <v>300815.79220000003</v>
      </c>
      <c r="AG66" s="51">
        <f t="shared" si="2"/>
        <v>0.81720510150796521</v>
      </c>
      <c r="AH66" s="52" t="s">
        <v>203</v>
      </c>
    </row>
    <row r="67" spans="2:34" s="49" customFormat="1" x14ac:dyDescent="0.25">
      <c r="B67" s="30"/>
      <c r="C67" s="30">
        <v>2009</v>
      </c>
      <c r="D67" s="295" t="s">
        <v>257</v>
      </c>
      <c r="E67" s="318" t="b">
        <f t="shared" si="0"/>
        <v>0</v>
      </c>
      <c r="F67" s="50">
        <v>1314</v>
      </c>
      <c r="G67" s="50">
        <v>7330.31</v>
      </c>
      <c r="H67" s="50">
        <v>4499.88</v>
      </c>
      <c r="I67" s="50">
        <v>1174.6199999999999</v>
      </c>
      <c r="J67" s="50">
        <v>3120.82</v>
      </c>
      <c r="K67" s="50">
        <v>882.35</v>
      </c>
      <c r="L67" s="50">
        <v>768.21</v>
      </c>
      <c r="M67" s="50">
        <v>22049.27</v>
      </c>
      <c r="N67" s="50">
        <v>15336.45</v>
      </c>
      <c r="O67" s="50">
        <v>1220.9000000000001</v>
      </c>
      <c r="P67" s="50">
        <v>10084.530000000001</v>
      </c>
      <c r="Q67" s="50">
        <v>3307.93</v>
      </c>
      <c r="R67" s="50">
        <v>5550.08</v>
      </c>
      <c r="S67" s="50">
        <v>17897.849999999999</v>
      </c>
      <c r="T67" s="50">
        <v>1178.06</v>
      </c>
      <c r="U67" s="50">
        <v>23066.37</v>
      </c>
      <c r="V67" s="50">
        <v>575.33000000000004</v>
      </c>
      <c r="W67" s="50">
        <v>74432</v>
      </c>
      <c r="X67" s="50">
        <v>2031.26</v>
      </c>
      <c r="Y67" s="50">
        <v>2395.0700000000002</v>
      </c>
      <c r="Z67" s="50">
        <v>14559.01</v>
      </c>
      <c r="AA67" s="50">
        <v>1133.1500000000001</v>
      </c>
      <c r="AB67" s="50">
        <v>8071.37</v>
      </c>
      <c r="AC67" s="50">
        <v>6488.93</v>
      </c>
      <c r="AD67" s="50">
        <v>9731.2099999999991</v>
      </c>
      <c r="AE67" s="50">
        <v>238198.96000000002</v>
      </c>
      <c r="AF67" s="50">
        <v>291482.734</v>
      </c>
      <c r="AG67" s="51">
        <f t="shared" si="2"/>
        <v>0.81719749479226456</v>
      </c>
      <c r="AH67" s="52" t="s">
        <v>203</v>
      </c>
    </row>
    <row r="68" spans="2:34" s="49" customFormat="1" x14ac:dyDescent="0.25">
      <c r="B68" s="30"/>
      <c r="C68" s="30">
        <v>2010</v>
      </c>
      <c r="D68" s="295" t="s">
        <v>258</v>
      </c>
      <c r="E68" s="318" t="b">
        <f t="shared" ref="E68:E131" si="3">IF(ISBLANK(IF($E$2=$F$2,F68,IF($E$2=$G$2,G68,IF($E$2=$H$2,H68,IF($E$2=$I$2,I68,IF($E$2=$J$2,J68,IF($E$2=$K$2,K68,IF($E$2=$L$2,L68,IF($E$2=$M$2,M68,IF($E$2=$N$2,N68,IF($E$2=$O$2,O68,IF($E$2=$P$2,P68,IF($E$2=$Q$2,Q68,IF($E$2=$R$2,R68,IF($E$2=$S$2,S68,IF($E$2=$T$2,T68,IF($E$2=$U$2,U68,IF($E$2=$V$2,V68,IF($E$2=$W$2,W68,IF($E$2=$X$2,X68,IF($E$2=$Y$2,Y68,IF($E$2=$Z$2,Z68,IF($E$2=$AA$2,AA68,IF($E$2=$AB$2,AB68,IF($E$2=$AC$2,AC68,IF($E$2=$AD$2,AD68)))))))))))))))))))))))))),"-",(IF($E$2=$F$2,F68,IF($E$2=$G$2,G68,IF($E$2=$H$2,H68,IF($E$2=$I$2,I68,IF($E$2=$J$2,J68,IF($E$2=$K$2,K68,IF($E$2=$L$2,L68,IF($E$2=$M$2,M68,IF($E$2=$N$2,N68,IF($E$2=$O$2,O68,IF($E$2=$P$2,P68,IF($E$2=$Q$2,Q68,IF($E$2=$R$2,R68,IF($E$2=$S$2,S68,IF($E$2=$T$2,T68,IF($E$2=$U$2,U68,IF($E$2=$V$2,V68,IF($E$2=$W$2,W68,IF($E$2=$X$2,X68,IF($E$2=$Y$2,Y68,IF($E$2=$Z$2,Z68,IF($E$2=$AA$2,AA68,IF($E$2=$AB$2,AB68,IF($E$2=$AC$2,AC68,IF($E$2=$AD$2,AD68)))))))))))))))))))))))))))</f>
        <v>0</v>
      </c>
      <c r="F68" s="50">
        <v>1158.48</v>
      </c>
      <c r="G68" s="50">
        <v>7717.39</v>
      </c>
      <c r="H68" s="50">
        <v>4367.5600000000004</v>
      </c>
      <c r="I68" s="50">
        <v>1314.2</v>
      </c>
      <c r="J68" s="50">
        <v>3006.65</v>
      </c>
      <c r="K68" s="50">
        <v>1041.75</v>
      </c>
      <c r="L68" s="50">
        <v>779.51</v>
      </c>
      <c r="M68" s="50">
        <v>22031.17</v>
      </c>
      <c r="N68" s="50">
        <v>15868.36</v>
      </c>
      <c r="O68" s="50">
        <v>1165.53</v>
      </c>
      <c r="P68" s="50">
        <v>10028.08</v>
      </c>
      <c r="Q68" s="50">
        <v>2972.33</v>
      </c>
      <c r="R68" s="50">
        <v>4787.07</v>
      </c>
      <c r="S68" s="50">
        <v>17485.7</v>
      </c>
      <c r="T68" s="50">
        <v>1145.55</v>
      </c>
      <c r="U68" s="50">
        <v>22483.96</v>
      </c>
      <c r="V68" s="50">
        <v>553.86</v>
      </c>
      <c r="W68" s="50">
        <v>71903.710000000006</v>
      </c>
      <c r="X68" s="50">
        <v>2004.86</v>
      </c>
      <c r="Y68" s="50">
        <v>2188.73</v>
      </c>
      <c r="Z68" s="50">
        <v>15311.33</v>
      </c>
      <c r="AA68" s="50">
        <v>939.27</v>
      </c>
      <c r="AB68" s="50">
        <v>7600.44</v>
      </c>
      <c r="AC68" s="50">
        <v>6573</v>
      </c>
      <c r="AD68" s="50">
        <v>9038.32</v>
      </c>
      <c r="AE68" s="50">
        <v>233466.80999999997</v>
      </c>
      <c r="AF68" s="50">
        <v>285793.19380000001</v>
      </c>
      <c r="AG68" s="51">
        <f t="shared" si="2"/>
        <v>0.81690822267580521</v>
      </c>
      <c r="AH68" s="52" t="s">
        <v>203</v>
      </c>
    </row>
    <row r="69" spans="2:34" s="49" customFormat="1" x14ac:dyDescent="0.25">
      <c r="B69" s="30"/>
      <c r="C69" s="30">
        <v>2011</v>
      </c>
      <c r="D69" s="295" t="s">
        <v>259</v>
      </c>
      <c r="E69" s="318" t="b">
        <f t="shared" si="3"/>
        <v>0</v>
      </c>
      <c r="F69" s="50">
        <v>1101.95</v>
      </c>
      <c r="G69" s="50">
        <v>8033.63</v>
      </c>
      <c r="H69" s="50">
        <v>4234.96</v>
      </c>
      <c r="I69" s="50">
        <v>1362.81</v>
      </c>
      <c r="J69" s="50">
        <v>2990.63</v>
      </c>
      <c r="K69" s="50">
        <v>1247.3900000000001</v>
      </c>
      <c r="L69" s="50">
        <v>769.65</v>
      </c>
      <c r="M69" s="50">
        <v>22324.58</v>
      </c>
      <c r="N69" s="50">
        <v>16391.009999999998</v>
      </c>
      <c r="O69" s="50">
        <v>1145.99</v>
      </c>
      <c r="P69" s="50">
        <v>10016.700000000001</v>
      </c>
      <c r="Q69" s="50">
        <v>2868.04</v>
      </c>
      <c r="R69" s="50">
        <v>4228.1000000000004</v>
      </c>
      <c r="S69" s="50">
        <v>16432.59</v>
      </c>
      <c r="T69" s="50">
        <v>1186.68</v>
      </c>
      <c r="U69" s="50">
        <v>21680.12</v>
      </c>
      <c r="V69" s="50">
        <v>551.48</v>
      </c>
      <c r="W69" s="50">
        <v>67319.16</v>
      </c>
      <c r="X69" s="50">
        <v>1829.08</v>
      </c>
      <c r="Y69" s="50">
        <v>2019.92</v>
      </c>
      <c r="Z69" s="50">
        <v>16369.75</v>
      </c>
      <c r="AA69" s="50">
        <v>845.36</v>
      </c>
      <c r="AB69" s="50">
        <v>7020.16</v>
      </c>
      <c r="AC69" s="50">
        <v>6534.43</v>
      </c>
      <c r="AD69" s="50">
        <v>8288.41</v>
      </c>
      <c r="AE69" s="50">
        <v>226792.57999999996</v>
      </c>
      <c r="AF69" s="50">
        <v>278425.38260000001</v>
      </c>
      <c r="AG69" s="51">
        <f t="shared" si="2"/>
        <v>0.81455425465221198</v>
      </c>
      <c r="AH69" s="52" t="s">
        <v>203</v>
      </c>
    </row>
    <row r="70" spans="2:34" s="49" customFormat="1" x14ac:dyDescent="0.25">
      <c r="B70" s="30"/>
      <c r="C70" s="30">
        <v>2012</v>
      </c>
      <c r="D70" s="295" t="s">
        <v>260</v>
      </c>
      <c r="E70" s="318" t="b">
        <f t="shared" si="3"/>
        <v>0</v>
      </c>
      <c r="F70" s="50">
        <v>1011.56</v>
      </c>
      <c r="G70" s="50">
        <v>7469.87</v>
      </c>
      <c r="H70" s="50">
        <v>4015.11</v>
      </c>
      <c r="I70" s="50">
        <v>1438.75</v>
      </c>
      <c r="J70" s="50">
        <v>2951.32</v>
      </c>
      <c r="K70" s="50">
        <v>1484.46</v>
      </c>
      <c r="L70" s="50">
        <v>637.95000000000005</v>
      </c>
      <c r="M70" s="50">
        <v>22690.080000000002</v>
      </c>
      <c r="N70" s="50">
        <v>17066.41</v>
      </c>
      <c r="O70" s="50">
        <v>1134.26</v>
      </c>
      <c r="P70" s="50">
        <v>8814</v>
      </c>
      <c r="Q70" s="50">
        <v>2911.79</v>
      </c>
      <c r="R70" s="50">
        <v>3719.92</v>
      </c>
      <c r="S70" s="50">
        <v>16930.89</v>
      </c>
      <c r="T70" s="50">
        <v>1227.8900000000001</v>
      </c>
      <c r="U70" s="50">
        <v>18407.96</v>
      </c>
      <c r="V70" s="50">
        <v>535.41</v>
      </c>
      <c r="W70" s="50">
        <v>60217.58</v>
      </c>
      <c r="X70" s="50">
        <v>1497.15</v>
      </c>
      <c r="Y70" s="50">
        <v>1826.46</v>
      </c>
      <c r="Z70" s="50">
        <v>15874.73</v>
      </c>
      <c r="AA70" s="50">
        <v>690.67</v>
      </c>
      <c r="AB70" s="50">
        <v>7212.61</v>
      </c>
      <c r="AC70" s="50">
        <v>5387.56</v>
      </c>
      <c r="AD70" s="50">
        <v>7513.85</v>
      </c>
      <c r="AE70" s="50">
        <v>212668.24000000002</v>
      </c>
      <c r="AF70" s="50">
        <v>262468.641</v>
      </c>
      <c r="AG70" s="51">
        <f t="shared" si="2"/>
        <v>0.81026151996573192</v>
      </c>
      <c r="AH70" s="52" t="s">
        <v>203</v>
      </c>
    </row>
    <row r="71" spans="2:34" s="49" customFormat="1" x14ac:dyDescent="0.25">
      <c r="B71" s="30"/>
      <c r="C71" s="30">
        <v>2013</v>
      </c>
      <c r="D71" s="291" t="s">
        <v>261</v>
      </c>
      <c r="E71" s="318" t="b">
        <f t="shared" si="3"/>
        <v>0</v>
      </c>
      <c r="F71" s="50">
        <v>880.7</v>
      </c>
      <c r="G71" s="50">
        <v>6957.49</v>
      </c>
      <c r="H71" s="50">
        <v>3821.56</v>
      </c>
      <c r="I71" s="50">
        <v>1377.05</v>
      </c>
      <c r="J71" s="50">
        <v>2852.34</v>
      </c>
      <c r="K71" s="50">
        <v>1527.87</v>
      </c>
      <c r="L71" s="50">
        <v>577.6</v>
      </c>
      <c r="M71" s="50">
        <v>23159.79</v>
      </c>
      <c r="N71" s="50">
        <v>17758.38</v>
      </c>
      <c r="O71" s="50">
        <v>1072.9100000000001</v>
      </c>
      <c r="P71" s="50">
        <v>8816.43</v>
      </c>
      <c r="Q71" s="50">
        <v>2828.32</v>
      </c>
      <c r="R71" s="50">
        <v>3237</v>
      </c>
      <c r="S71" s="50">
        <v>16759.689999999999</v>
      </c>
      <c r="T71" s="50">
        <v>1164.92</v>
      </c>
      <c r="U71" s="50">
        <v>16987.41</v>
      </c>
      <c r="V71" s="50">
        <v>476.3</v>
      </c>
      <c r="W71" s="50">
        <v>53415.82</v>
      </c>
      <c r="X71" s="50">
        <v>1326.83</v>
      </c>
      <c r="Y71" s="50">
        <v>1668.1</v>
      </c>
      <c r="Z71" s="50">
        <v>14924.18</v>
      </c>
      <c r="AA71" s="50">
        <v>637.08000000000004</v>
      </c>
      <c r="AB71" s="50">
        <v>6127.06</v>
      </c>
      <c r="AC71" s="50">
        <v>4989.76</v>
      </c>
      <c r="AD71" s="50">
        <v>6712.2</v>
      </c>
      <c r="AE71" s="50">
        <v>200056.79</v>
      </c>
      <c r="AF71" s="50">
        <v>249703.99890000001</v>
      </c>
      <c r="AG71" s="51">
        <f t="shared" si="2"/>
        <v>0.80117575561982723</v>
      </c>
      <c r="AH71" s="52" t="s">
        <v>203</v>
      </c>
    </row>
    <row r="72" spans="2:34" s="49" customFormat="1" x14ac:dyDescent="0.25">
      <c r="B72" s="30"/>
      <c r="C72" s="30"/>
      <c r="D72" s="295" t="s">
        <v>262</v>
      </c>
      <c r="E72" s="318" t="b">
        <f t="shared" si="3"/>
        <v>0</v>
      </c>
      <c r="F72" s="50">
        <v>1023.19</v>
      </c>
      <c r="G72" s="50">
        <v>3759.25</v>
      </c>
      <c r="H72" s="50">
        <v>2052.94</v>
      </c>
      <c r="I72" s="50">
        <v>1478.42</v>
      </c>
      <c r="J72" s="50">
        <v>1242.8399999999999</v>
      </c>
      <c r="K72" s="50">
        <v>2088.41</v>
      </c>
      <c r="L72" s="50">
        <v>365.97</v>
      </c>
      <c r="M72" s="50">
        <v>23175.21</v>
      </c>
      <c r="N72" s="50">
        <v>3316.97</v>
      </c>
      <c r="O72" s="50">
        <v>936.6</v>
      </c>
      <c r="P72" s="50">
        <v>3813.04</v>
      </c>
      <c r="Q72" s="50">
        <v>1189.27</v>
      </c>
      <c r="R72" s="50">
        <v>3349.46</v>
      </c>
      <c r="S72" s="50">
        <v>6182.91</v>
      </c>
      <c r="T72" s="50">
        <v>732.16</v>
      </c>
      <c r="U72" s="50">
        <v>9904.52</v>
      </c>
      <c r="V72" s="50">
        <v>394</v>
      </c>
      <c r="W72" s="50">
        <v>18696.54</v>
      </c>
      <c r="X72" s="50">
        <v>721.43</v>
      </c>
      <c r="Y72" s="50">
        <v>1439.21</v>
      </c>
      <c r="Z72" s="50">
        <v>2324.44</v>
      </c>
      <c r="AA72" s="50">
        <v>1466.52</v>
      </c>
      <c r="AB72" s="50">
        <v>3499.8</v>
      </c>
      <c r="AC72" s="50">
        <v>3714.94</v>
      </c>
      <c r="AD72" s="50">
        <v>5366.64</v>
      </c>
      <c r="AE72" s="50">
        <v>102234.68000000002</v>
      </c>
      <c r="AF72" s="50">
        <v>137487.6863</v>
      </c>
      <c r="AG72" s="51">
        <f t="shared" si="2"/>
        <v>0.74359153718626525</v>
      </c>
      <c r="AH72" s="52" t="s">
        <v>203</v>
      </c>
    </row>
    <row r="73" spans="2:34" s="49" customFormat="1" x14ac:dyDescent="0.25">
      <c r="B73" s="30"/>
      <c r="C73" s="30"/>
      <c r="D73" s="295" t="s">
        <v>263</v>
      </c>
      <c r="E73" s="318" t="b">
        <f t="shared" si="3"/>
        <v>0</v>
      </c>
      <c r="F73" s="50">
        <v>897.05</v>
      </c>
      <c r="G73" s="50">
        <v>3786.58</v>
      </c>
      <c r="H73" s="50">
        <v>1978.48</v>
      </c>
      <c r="I73" s="50">
        <v>1232.44</v>
      </c>
      <c r="J73" s="50">
        <v>1221.69</v>
      </c>
      <c r="K73" s="50">
        <v>1464.41</v>
      </c>
      <c r="L73" s="50">
        <v>344.94</v>
      </c>
      <c r="M73" s="50">
        <v>19981.89</v>
      </c>
      <c r="N73" s="50">
        <v>4457.57</v>
      </c>
      <c r="O73" s="50">
        <v>1036.8599999999999</v>
      </c>
      <c r="P73" s="50">
        <v>3617.77</v>
      </c>
      <c r="Q73" s="50">
        <v>1116.75</v>
      </c>
      <c r="R73" s="50">
        <v>3273.99</v>
      </c>
      <c r="S73" s="50">
        <v>6423.63</v>
      </c>
      <c r="T73" s="50">
        <v>671.51</v>
      </c>
      <c r="U73" s="50">
        <v>9258.48</v>
      </c>
      <c r="V73" s="50">
        <v>366.32</v>
      </c>
      <c r="W73" s="50">
        <v>17667.509999999998</v>
      </c>
      <c r="X73" s="50">
        <v>691.54</v>
      </c>
      <c r="Y73" s="50">
        <v>1425.09</v>
      </c>
      <c r="Z73" s="50">
        <v>2461.73</v>
      </c>
      <c r="AA73" s="50">
        <v>1249.24</v>
      </c>
      <c r="AB73" s="50">
        <v>3302.95</v>
      </c>
      <c r="AC73" s="50">
        <v>3632.82</v>
      </c>
      <c r="AD73" s="50">
        <v>4755.68</v>
      </c>
      <c r="AE73" s="50">
        <v>96316.919999999984</v>
      </c>
      <c r="AF73" s="50">
        <v>130587.8156</v>
      </c>
      <c r="AG73" s="51">
        <f t="shared" si="2"/>
        <v>0.73756437043886036</v>
      </c>
      <c r="AH73" s="52" t="s">
        <v>203</v>
      </c>
    </row>
    <row r="74" spans="2:34" s="49" customFormat="1" x14ac:dyDescent="0.25">
      <c r="B74" s="30"/>
      <c r="C74" s="30"/>
      <c r="D74" s="295" t="s">
        <v>264</v>
      </c>
      <c r="E74" s="318" t="b">
        <f t="shared" si="3"/>
        <v>0</v>
      </c>
      <c r="F74" s="50">
        <v>768.5</v>
      </c>
      <c r="G74" s="50">
        <v>3956.81</v>
      </c>
      <c r="H74" s="50">
        <v>1909.37</v>
      </c>
      <c r="I74" s="50">
        <v>1034.47</v>
      </c>
      <c r="J74" s="50">
        <v>1183</v>
      </c>
      <c r="K74" s="50">
        <v>974.13</v>
      </c>
      <c r="L74" s="50">
        <v>328.52</v>
      </c>
      <c r="M74" s="50">
        <v>17022.97</v>
      </c>
      <c r="N74" s="50">
        <v>5199.8500000000004</v>
      </c>
      <c r="O74" s="50">
        <v>1104.28</v>
      </c>
      <c r="P74" s="50">
        <v>3497.06</v>
      </c>
      <c r="Q74" s="50">
        <v>1067.67</v>
      </c>
      <c r="R74" s="50">
        <v>3184.87</v>
      </c>
      <c r="S74" s="50">
        <v>6324.68</v>
      </c>
      <c r="T74" s="50">
        <v>606.32000000000005</v>
      </c>
      <c r="U74" s="50">
        <v>9369.7999999999993</v>
      </c>
      <c r="V74" s="50">
        <v>338.73</v>
      </c>
      <c r="W74" s="50">
        <v>16591.849999999999</v>
      </c>
      <c r="X74" s="50">
        <v>680.94</v>
      </c>
      <c r="Y74" s="50">
        <v>1382.52</v>
      </c>
      <c r="Z74" s="50">
        <v>2706.64</v>
      </c>
      <c r="AA74" s="50">
        <v>1001.83</v>
      </c>
      <c r="AB74" s="50">
        <v>3183.48</v>
      </c>
      <c r="AC74" s="50">
        <v>3510.27</v>
      </c>
      <c r="AD74" s="50">
        <v>4291.9399999999996</v>
      </c>
      <c r="AE74" s="50">
        <v>91220.500000000015</v>
      </c>
      <c r="AF74" s="50">
        <v>125284.8567</v>
      </c>
      <c r="AG74" s="51">
        <f t="shared" si="2"/>
        <v>0.7281047558559407</v>
      </c>
      <c r="AH74" s="52" t="s">
        <v>203</v>
      </c>
    </row>
    <row r="75" spans="2:34" s="49" customFormat="1" x14ac:dyDescent="0.25">
      <c r="B75" s="30"/>
      <c r="C75" s="30"/>
      <c r="D75" s="295" t="s">
        <v>265</v>
      </c>
      <c r="E75" s="318" t="b">
        <f t="shared" si="3"/>
        <v>0</v>
      </c>
      <c r="F75" s="50">
        <v>664.94</v>
      </c>
      <c r="G75" s="50">
        <v>4046.78</v>
      </c>
      <c r="H75" s="50">
        <v>1791.62</v>
      </c>
      <c r="I75" s="50">
        <v>821</v>
      </c>
      <c r="J75" s="50">
        <v>1144.3599999999999</v>
      </c>
      <c r="K75" s="50">
        <v>645.57000000000005</v>
      </c>
      <c r="L75" s="50">
        <v>315.51</v>
      </c>
      <c r="M75" s="50">
        <v>15063.57</v>
      </c>
      <c r="N75" s="50">
        <v>5336.03</v>
      </c>
      <c r="O75" s="50">
        <v>1142.96</v>
      </c>
      <c r="P75" s="50">
        <v>3343.8</v>
      </c>
      <c r="Q75" s="50">
        <v>1051.8499999999999</v>
      </c>
      <c r="R75" s="50">
        <v>3070.74</v>
      </c>
      <c r="S75" s="50">
        <v>6150.36</v>
      </c>
      <c r="T75" s="50">
        <v>546.57000000000005</v>
      </c>
      <c r="U75" s="50">
        <v>8835.2999999999993</v>
      </c>
      <c r="V75" s="50">
        <v>312.01</v>
      </c>
      <c r="W75" s="50">
        <v>15570.51</v>
      </c>
      <c r="X75" s="50">
        <v>690.14</v>
      </c>
      <c r="Y75" s="50">
        <v>1367.25</v>
      </c>
      <c r="Z75" s="50">
        <v>2984.67</v>
      </c>
      <c r="AA75" s="50">
        <v>845.18</v>
      </c>
      <c r="AB75" s="50">
        <v>3067.62</v>
      </c>
      <c r="AC75" s="50">
        <v>3314.57</v>
      </c>
      <c r="AD75" s="50">
        <v>3970.39</v>
      </c>
      <c r="AE75" s="50">
        <v>86093.299999999988</v>
      </c>
      <c r="AF75" s="50">
        <v>119183.0001</v>
      </c>
      <c r="AG75" s="51">
        <f t="shared" si="2"/>
        <v>0.72236224904360324</v>
      </c>
      <c r="AH75" s="52" t="s">
        <v>203</v>
      </c>
    </row>
    <row r="76" spans="2:34" s="49" customFormat="1" x14ac:dyDescent="0.25">
      <c r="B76" s="30"/>
      <c r="C76" s="30"/>
      <c r="D76" s="295" t="s">
        <v>266</v>
      </c>
      <c r="E76" s="318" t="b">
        <f t="shared" si="3"/>
        <v>0</v>
      </c>
      <c r="F76" s="50">
        <v>579.02</v>
      </c>
      <c r="G76" s="50">
        <v>4156.47</v>
      </c>
      <c r="H76" s="50">
        <v>1711.04</v>
      </c>
      <c r="I76" s="50">
        <v>646.44000000000005</v>
      </c>
      <c r="J76" s="50">
        <v>1104.1300000000001</v>
      </c>
      <c r="K76" s="50">
        <v>414.33</v>
      </c>
      <c r="L76" s="50">
        <v>291.05</v>
      </c>
      <c r="M76" s="50">
        <v>13682.68</v>
      </c>
      <c r="N76" s="50">
        <v>5592.65</v>
      </c>
      <c r="O76" s="50">
        <v>1189.27</v>
      </c>
      <c r="P76" s="50">
        <v>3199.06</v>
      </c>
      <c r="Q76" s="50">
        <v>1052.67</v>
      </c>
      <c r="R76" s="50">
        <v>2900.36</v>
      </c>
      <c r="S76" s="50">
        <v>5784.49</v>
      </c>
      <c r="T76" s="50">
        <v>497.22</v>
      </c>
      <c r="U76" s="50">
        <v>8762.81</v>
      </c>
      <c r="V76" s="50">
        <v>281.02</v>
      </c>
      <c r="W76" s="50">
        <v>14666.54</v>
      </c>
      <c r="X76" s="50">
        <v>693.5</v>
      </c>
      <c r="Y76" s="50">
        <v>1335.94</v>
      </c>
      <c r="Z76" s="50">
        <v>3260.88</v>
      </c>
      <c r="AA76" s="50">
        <v>663.05</v>
      </c>
      <c r="AB76" s="50">
        <v>2946.75</v>
      </c>
      <c r="AC76" s="50">
        <v>3174.29</v>
      </c>
      <c r="AD76" s="50">
        <v>3734.56</v>
      </c>
      <c r="AE76" s="50">
        <v>82320.22</v>
      </c>
      <c r="AF76" s="50">
        <v>114391.6724</v>
      </c>
      <c r="AG76" s="51">
        <f t="shared" si="2"/>
        <v>0.71963472753633773</v>
      </c>
      <c r="AH76" s="52" t="s">
        <v>203</v>
      </c>
    </row>
    <row r="77" spans="2:34" s="49" customFormat="1" x14ac:dyDescent="0.25">
      <c r="B77" s="30"/>
      <c r="C77" s="30"/>
      <c r="D77" s="295" t="s">
        <v>267</v>
      </c>
      <c r="E77" s="318" t="b">
        <f t="shared" si="3"/>
        <v>0</v>
      </c>
      <c r="F77" s="50">
        <v>525.91999999999996</v>
      </c>
      <c r="G77" s="50">
        <v>4342.46</v>
      </c>
      <c r="H77" s="50">
        <v>1571.79</v>
      </c>
      <c r="I77" s="50">
        <v>474.75</v>
      </c>
      <c r="J77" s="50">
        <v>1071.73</v>
      </c>
      <c r="K77" s="50">
        <v>233.59</v>
      </c>
      <c r="L77" s="50">
        <v>270.75</v>
      </c>
      <c r="M77" s="50">
        <v>12635.88</v>
      </c>
      <c r="N77" s="50">
        <v>5918.63</v>
      </c>
      <c r="O77" s="50">
        <v>1146.94</v>
      </c>
      <c r="P77" s="50">
        <v>3175.93</v>
      </c>
      <c r="Q77" s="50">
        <v>1042.18</v>
      </c>
      <c r="R77" s="50">
        <v>2661.92</v>
      </c>
      <c r="S77" s="50">
        <v>5416.5</v>
      </c>
      <c r="T77" s="50">
        <v>427.77</v>
      </c>
      <c r="U77" s="50">
        <v>8104.26</v>
      </c>
      <c r="V77" s="50">
        <v>236.17</v>
      </c>
      <c r="W77" s="50">
        <v>13908.15</v>
      </c>
      <c r="X77" s="50">
        <v>694.88</v>
      </c>
      <c r="Y77" s="50">
        <v>1270.81</v>
      </c>
      <c r="Z77" s="50">
        <v>3552.67</v>
      </c>
      <c r="AA77" s="50">
        <v>429.27</v>
      </c>
      <c r="AB77" s="50">
        <v>2825.89</v>
      </c>
      <c r="AC77" s="50">
        <v>3027.16</v>
      </c>
      <c r="AD77" s="50">
        <v>3548.32</v>
      </c>
      <c r="AE77" s="50">
        <v>78514.320000000007</v>
      </c>
      <c r="AF77" s="50">
        <v>109281.75599999999</v>
      </c>
      <c r="AG77" s="51">
        <f t="shared" si="2"/>
        <v>0.7184577085309648</v>
      </c>
      <c r="AH77" s="52" t="s">
        <v>203</v>
      </c>
    </row>
    <row r="78" spans="2:34" s="49" customFormat="1" x14ac:dyDescent="0.25">
      <c r="B78" s="30"/>
      <c r="C78" s="30"/>
      <c r="D78" s="295" t="s">
        <v>268</v>
      </c>
      <c r="E78" s="318" t="b">
        <f t="shared" si="3"/>
        <v>0</v>
      </c>
      <c r="F78" s="50">
        <v>482.7</v>
      </c>
      <c r="G78" s="50">
        <v>4806.2</v>
      </c>
      <c r="H78" s="50">
        <v>1523.5</v>
      </c>
      <c r="I78" s="50">
        <v>393.22</v>
      </c>
      <c r="J78" s="50">
        <v>1024.1199999999999</v>
      </c>
      <c r="K78" s="50">
        <v>207.17</v>
      </c>
      <c r="L78" s="50">
        <v>249.52</v>
      </c>
      <c r="M78" s="50">
        <v>11991.78</v>
      </c>
      <c r="N78" s="50">
        <v>6107.29</v>
      </c>
      <c r="O78" s="50">
        <v>899.5</v>
      </c>
      <c r="P78" s="50">
        <v>3228.1</v>
      </c>
      <c r="Q78" s="50">
        <v>1064.25</v>
      </c>
      <c r="R78" s="50">
        <v>2357.7199999999998</v>
      </c>
      <c r="S78" s="50">
        <v>5052.88</v>
      </c>
      <c r="T78" s="50">
        <v>389.48</v>
      </c>
      <c r="U78" s="50">
        <v>8107.61</v>
      </c>
      <c r="V78" s="50">
        <v>201.17</v>
      </c>
      <c r="W78" s="50">
        <v>13248.67</v>
      </c>
      <c r="X78" s="50">
        <v>684.58</v>
      </c>
      <c r="Y78" s="50">
        <v>1202.27</v>
      </c>
      <c r="Z78" s="50">
        <v>3979.59</v>
      </c>
      <c r="AA78" s="50">
        <v>300.31</v>
      </c>
      <c r="AB78" s="50">
        <v>2699.72</v>
      </c>
      <c r="AC78" s="50">
        <v>2850.45</v>
      </c>
      <c r="AD78" s="50">
        <v>3371.08</v>
      </c>
      <c r="AE78" s="50">
        <v>76422.87999999999</v>
      </c>
      <c r="AF78" s="50">
        <v>105894.4908</v>
      </c>
      <c r="AG78" s="51">
        <f t="shared" si="2"/>
        <v>0.72168891339529428</v>
      </c>
      <c r="AH78" s="52" t="s">
        <v>203</v>
      </c>
    </row>
    <row r="79" spans="2:34" s="49" customFormat="1" x14ac:dyDescent="0.25">
      <c r="B79" s="30"/>
      <c r="C79" s="30"/>
      <c r="D79" s="295" t="s">
        <v>269</v>
      </c>
      <c r="E79" s="318" t="b">
        <f t="shared" si="3"/>
        <v>0</v>
      </c>
      <c r="F79" s="50">
        <v>462.4</v>
      </c>
      <c r="G79" s="50">
        <v>4991.58</v>
      </c>
      <c r="H79" s="50">
        <v>1460.98</v>
      </c>
      <c r="I79" s="50">
        <v>328.38</v>
      </c>
      <c r="J79" s="50">
        <v>1007.36</v>
      </c>
      <c r="K79" s="50">
        <v>211.78</v>
      </c>
      <c r="L79" s="50">
        <v>239.32</v>
      </c>
      <c r="M79" s="50">
        <v>11302.74</v>
      </c>
      <c r="N79" s="50">
        <v>6244.27</v>
      </c>
      <c r="O79" s="50">
        <v>840.45</v>
      </c>
      <c r="P79" s="50">
        <v>3269.25</v>
      </c>
      <c r="Q79" s="50">
        <v>1092.44</v>
      </c>
      <c r="R79" s="50">
        <v>2031.58</v>
      </c>
      <c r="S79" s="50">
        <v>4757.21</v>
      </c>
      <c r="T79" s="50">
        <v>370.48</v>
      </c>
      <c r="U79" s="50">
        <v>7685.44</v>
      </c>
      <c r="V79" s="50">
        <v>176.94</v>
      </c>
      <c r="W79" s="50">
        <v>12725.41</v>
      </c>
      <c r="X79" s="50">
        <v>678.94</v>
      </c>
      <c r="Y79" s="50">
        <v>1151.24</v>
      </c>
      <c r="Z79" s="50">
        <v>4276.5</v>
      </c>
      <c r="AA79" s="50">
        <v>211.87</v>
      </c>
      <c r="AB79" s="50">
        <v>2503.4899999999998</v>
      </c>
      <c r="AC79" s="50">
        <v>2596.59</v>
      </c>
      <c r="AD79" s="50">
        <v>3225.69</v>
      </c>
      <c r="AE79" s="50">
        <v>73842.330000000016</v>
      </c>
      <c r="AF79" s="50">
        <v>101876.4491</v>
      </c>
      <c r="AG79" s="51">
        <f t="shared" si="2"/>
        <v>0.72482237702962915</v>
      </c>
      <c r="AH79" s="52" t="s">
        <v>203</v>
      </c>
    </row>
    <row r="80" spans="2:34" s="49" customFormat="1" x14ac:dyDescent="0.25">
      <c r="B80" s="30"/>
      <c r="C80" s="30"/>
      <c r="D80" s="295" t="s">
        <v>270</v>
      </c>
      <c r="E80" s="318" t="b">
        <f t="shared" si="3"/>
        <v>0</v>
      </c>
      <c r="F80" s="50">
        <v>408.48</v>
      </c>
      <c r="G80" s="50">
        <v>5140.3100000000004</v>
      </c>
      <c r="H80" s="50">
        <v>1368.74</v>
      </c>
      <c r="I80" s="50">
        <v>358.88</v>
      </c>
      <c r="J80" s="50">
        <v>939.91</v>
      </c>
      <c r="K80" s="50">
        <v>227.11</v>
      </c>
      <c r="L80" s="50">
        <v>225.6</v>
      </c>
      <c r="M80" s="50">
        <v>11161.13</v>
      </c>
      <c r="N80" s="50">
        <v>6346.73</v>
      </c>
      <c r="O80" s="50">
        <v>778.37</v>
      </c>
      <c r="P80" s="50">
        <v>3060.09</v>
      </c>
      <c r="Q80" s="50">
        <v>1029.25</v>
      </c>
      <c r="R80" s="50">
        <v>1734.15</v>
      </c>
      <c r="S80" s="50">
        <v>4676.72</v>
      </c>
      <c r="T80" s="50">
        <v>359.15</v>
      </c>
      <c r="U80" s="50">
        <v>7126.12</v>
      </c>
      <c r="V80" s="50">
        <v>162.30000000000001</v>
      </c>
      <c r="W80" s="50">
        <v>12357.28</v>
      </c>
      <c r="X80" s="50">
        <v>657.6</v>
      </c>
      <c r="Y80" s="50">
        <v>1100.1300000000001</v>
      </c>
      <c r="Z80" s="50">
        <v>4426.78</v>
      </c>
      <c r="AA80" s="50">
        <v>147.03</v>
      </c>
      <c r="AB80" s="50">
        <v>2423.69</v>
      </c>
      <c r="AC80" s="50">
        <v>2497.34</v>
      </c>
      <c r="AD80" s="50">
        <v>3047.22</v>
      </c>
      <c r="AE80" s="50">
        <v>71760.11</v>
      </c>
      <c r="AF80" s="50">
        <v>99192.573000000004</v>
      </c>
      <c r="AG80" s="51">
        <f t="shared" si="2"/>
        <v>0.72344236901688197</v>
      </c>
      <c r="AH80" s="52" t="s">
        <v>203</v>
      </c>
    </row>
    <row r="81" spans="2:34" s="49" customFormat="1" x14ac:dyDescent="0.25">
      <c r="B81" s="30"/>
      <c r="C81" s="30"/>
      <c r="D81" s="295" t="s">
        <v>271</v>
      </c>
      <c r="E81" s="318" t="b">
        <f t="shared" si="3"/>
        <v>0</v>
      </c>
      <c r="F81" s="50">
        <v>359.38</v>
      </c>
      <c r="G81" s="50">
        <v>5383.11</v>
      </c>
      <c r="H81" s="50">
        <v>1327.47</v>
      </c>
      <c r="I81" s="50">
        <v>402.31</v>
      </c>
      <c r="J81" s="50">
        <v>905.55</v>
      </c>
      <c r="K81" s="50">
        <v>268.26</v>
      </c>
      <c r="L81" s="50">
        <v>228.65</v>
      </c>
      <c r="M81" s="50">
        <v>11145.37</v>
      </c>
      <c r="N81" s="50">
        <v>6464.31</v>
      </c>
      <c r="O81" s="50">
        <v>717.62</v>
      </c>
      <c r="P81" s="50">
        <v>3035.16</v>
      </c>
      <c r="Q81" s="50">
        <v>923.83</v>
      </c>
      <c r="R81" s="50">
        <v>1496.88</v>
      </c>
      <c r="S81" s="50">
        <v>4627.6400000000003</v>
      </c>
      <c r="T81" s="50">
        <v>349.61</v>
      </c>
      <c r="U81" s="50">
        <v>6946.94</v>
      </c>
      <c r="V81" s="50">
        <v>155.51</v>
      </c>
      <c r="W81" s="50">
        <v>11901.26</v>
      </c>
      <c r="X81" s="50">
        <v>648.34</v>
      </c>
      <c r="Y81" s="50">
        <v>1046.78</v>
      </c>
      <c r="Z81" s="50">
        <v>4657.29</v>
      </c>
      <c r="AA81" s="50">
        <v>110.36</v>
      </c>
      <c r="AB81" s="50">
        <v>2282.19</v>
      </c>
      <c r="AC81" s="50">
        <v>2525.94</v>
      </c>
      <c r="AD81" s="50">
        <v>2817.09</v>
      </c>
      <c r="AE81" s="50">
        <v>70726.850000000006</v>
      </c>
      <c r="AF81" s="50">
        <v>98132.2163</v>
      </c>
      <c r="AG81" s="51">
        <f t="shared" si="2"/>
        <v>0.72073018083868556</v>
      </c>
      <c r="AH81" s="52" t="s">
        <v>203</v>
      </c>
    </row>
    <row r="82" spans="2:34" s="49" customFormat="1" x14ac:dyDescent="0.25">
      <c r="B82" s="30"/>
      <c r="C82" s="30"/>
      <c r="D82" s="295" t="s">
        <v>272</v>
      </c>
      <c r="E82" s="318" t="b">
        <f t="shared" si="3"/>
        <v>0</v>
      </c>
      <c r="F82" s="50">
        <v>341.04</v>
      </c>
      <c r="G82" s="50">
        <v>5614.28</v>
      </c>
      <c r="H82" s="50">
        <v>1286.22</v>
      </c>
      <c r="I82" s="50">
        <v>417.83</v>
      </c>
      <c r="J82" s="50">
        <v>900.53</v>
      </c>
      <c r="K82" s="50">
        <v>321.3</v>
      </c>
      <c r="L82" s="50">
        <v>225.55</v>
      </c>
      <c r="M82" s="50">
        <v>11287.21</v>
      </c>
      <c r="N82" s="50">
        <v>6677.7</v>
      </c>
      <c r="O82" s="50">
        <v>682.54</v>
      </c>
      <c r="P82" s="50">
        <v>3024.9</v>
      </c>
      <c r="Q82" s="50">
        <v>889.9</v>
      </c>
      <c r="R82" s="50">
        <v>1322.48</v>
      </c>
      <c r="S82" s="50">
        <v>4428.75</v>
      </c>
      <c r="T82" s="50">
        <v>362.49</v>
      </c>
      <c r="U82" s="50">
        <v>6701.88</v>
      </c>
      <c r="V82" s="50">
        <v>155.53</v>
      </c>
      <c r="W82" s="50">
        <v>11134.41</v>
      </c>
      <c r="X82" s="50">
        <v>589.77</v>
      </c>
      <c r="Y82" s="50">
        <v>998.83</v>
      </c>
      <c r="Z82" s="50">
        <v>4980.76</v>
      </c>
      <c r="AA82" s="50">
        <v>79.040000000000006</v>
      </c>
      <c r="AB82" s="50">
        <v>2108.56</v>
      </c>
      <c r="AC82" s="50">
        <v>2506.54</v>
      </c>
      <c r="AD82" s="50">
        <v>2570.4699999999998</v>
      </c>
      <c r="AE82" s="50">
        <v>69608.509999999995</v>
      </c>
      <c r="AF82" s="50">
        <v>96582.023799999995</v>
      </c>
      <c r="AG82" s="51">
        <f t="shared" si="2"/>
        <v>0.72071910756543911</v>
      </c>
      <c r="AH82" s="52" t="s">
        <v>203</v>
      </c>
    </row>
    <row r="83" spans="2:34" s="49" customFormat="1" x14ac:dyDescent="0.25">
      <c r="B83" s="30"/>
      <c r="C83" s="30"/>
      <c r="D83" s="295" t="s">
        <v>273</v>
      </c>
      <c r="E83" s="318" t="b">
        <f t="shared" si="3"/>
        <v>0</v>
      </c>
      <c r="F83" s="50">
        <v>312.37</v>
      </c>
      <c r="G83" s="50">
        <v>5294.03</v>
      </c>
      <c r="H83" s="50">
        <v>1218.28</v>
      </c>
      <c r="I83" s="50">
        <v>441.86</v>
      </c>
      <c r="J83" s="50">
        <v>888.28</v>
      </c>
      <c r="K83" s="50">
        <v>382.42</v>
      </c>
      <c r="L83" s="50">
        <v>186.78</v>
      </c>
      <c r="M83" s="50">
        <v>11465.54</v>
      </c>
      <c r="N83" s="50">
        <v>7178.64</v>
      </c>
      <c r="O83" s="50">
        <v>655.81</v>
      </c>
      <c r="P83" s="50">
        <v>2655.97</v>
      </c>
      <c r="Q83" s="50">
        <v>901.92</v>
      </c>
      <c r="R83" s="50">
        <v>1163.8</v>
      </c>
      <c r="S83" s="50">
        <v>4588.88</v>
      </c>
      <c r="T83" s="50">
        <v>375.38</v>
      </c>
      <c r="U83" s="50">
        <v>5694.46</v>
      </c>
      <c r="V83" s="50">
        <v>152.32</v>
      </c>
      <c r="W83" s="50">
        <v>9944.2900000000009</v>
      </c>
      <c r="X83" s="50">
        <v>480.48</v>
      </c>
      <c r="Y83" s="50">
        <v>904.95</v>
      </c>
      <c r="Z83" s="50">
        <v>4831.29</v>
      </c>
      <c r="AA83" s="50">
        <v>54.42</v>
      </c>
      <c r="AB83" s="50">
        <v>2167.58</v>
      </c>
      <c r="AC83" s="50">
        <v>2063.2600000000002</v>
      </c>
      <c r="AD83" s="50">
        <v>2317.56</v>
      </c>
      <c r="AE83" s="50">
        <v>66320.569999999992</v>
      </c>
      <c r="AF83" s="50">
        <v>92424.111999999994</v>
      </c>
      <c r="AG83" s="51">
        <f t="shared" si="2"/>
        <v>0.71756783554490622</v>
      </c>
      <c r="AH83" s="52" t="s">
        <v>203</v>
      </c>
    </row>
    <row r="84" spans="2:34" s="49" customFormat="1" x14ac:dyDescent="0.25">
      <c r="B84" s="30"/>
      <c r="C84" s="30"/>
      <c r="D84" s="296" t="s">
        <v>274</v>
      </c>
      <c r="E84" s="318" t="b">
        <f t="shared" si="3"/>
        <v>0</v>
      </c>
      <c r="F84" s="50">
        <v>271.33999999999997</v>
      </c>
      <c r="G84" s="50">
        <v>5003.3500000000004</v>
      </c>
      <c r="H84" s="50">
        <v>1158.0899999999999</v>
      </c>
      <c r="I84" s="50">
        <v>423.21</v>
      </c>
      <c r="J84" s="50">
        <v>857.99</v>
      </c>
      <c r="K84" s="50">
        <v>393.69</v>
      </c>
      <c r="L84" s="50">
        <v>168.91</v>
      </c>
      <c r="M84" s="50">
        <v>11703.94</v>
      </c>
      <c r="N84" s="50">
        <v>7696.6</v>
      </c>
      <c r="O84" s="50">
        <v>607.72</v>
      </c>
      <c r="P84" s="50">
        <v>2650.45</v>
      </c>
      <c r="Q84" s="50">
        <v>875</v>
      </c>
      <c r="R84" s="50">
        <v>1013.08</v>
      </c>
      <c r="S84" s="50">
        <v>4591.3500000000004</v>
      </c>
      <c r="T84" s="50">
        <v>356.34</v>
      </c>
      <c r="U84" s="50">
        <v>5258.93</v>
      </c>
      <c r="V84" s="50">
        <v>136.58000000000001</v>
      </c>
      <c r="W84" s="50">
        <v>8792.43</v>
      </c>
      <c r="X84" s="50">
        <v>423.22</v>
      </c>
      <c r="Y84" s="50">
        <v>861.67</v>
      </c>
      <c r="Z84" s="50">
        <v>4542.1499999999996</v>
      </c>
      <c r="AA84" s="50">
        <v>49.13</v>
      </c>
      <c r="AB84" s="50">
        <v>1842.68</v>
      </c>
      <c r="AC84" s="50">
        <v>1907.77</v>
      </c>
      <c r="AD84" s="50">
        <v>2060.1999999999998</v>
      </c>
      <c r="AE84" s="50">
        <v>63645.819999999992</v>
      </c>
      <c r="AF84" s="50">
        <v>89837.856799999994</v>
      </c>
      <c r="AG84" s="51">
        <f t="shared" ref="AG84:AG147" si="4">IF(ISNUMBER(AE84), (AE84/AF84), "-")</f>
        <v>0.70845211881768755</v>
      </c>
      <c r="AH84" s="52" t="s">
        <v>203</v>
      </c>
    </row>
    <row r="85" spans="2:34" s="49" customFormat="1" x14ac:dyDescent="0.25">
      <c r="B85" s="30"/>
      <c r="C85" s="30"/>
      <c r="D85" s="295" t="s">
        <v>275</v>
      </c>
      <c r="E85" s="318" t="b">
        <f t="shared" si="3"/>
        <v>0</v>
      </c>
      <c r="F85" s="50">
        <v>2231.94</v>
      </c>
      <c r="G85" s="50">
        <v>3211.64</v>
      </c>
      <c r="H85" s="50">
        <v>4657.43</v>
      </c>
      <c r="I85" s="50">
        <v>3396.55</v>
      </c>
      <c r="J85" s="50">
        <v>2895.23</v>
      </c>
      <c r="K85" s="50">
        <v>6113.22</v>
      </c>
      <c r="L85" s="50">
        <v>875.16</v>
      </c>
      <c r="M85" s="50">
        <v>22061.164400000001</v>
      </c>
      <c r="N85" s="50">
        <v>2971.1</v>
      </c>
      <c r="O85" s="50">
        <v>398.46</v>
      </c>
      <c r="P85" s="50">
        <v>8677.86</v>
      </c>
      <c r="Q85" s="50">
        <v>2531.2600000000002</v>
      </c>
      <c r="R85" s="50">
        <v>7653.81</v>
      </c>
      <c r="S85" s="50">
        <v>19584.14</v>
      </c>
      <c r="T85" s="50">
        <v>1676.14</v>
      </c>
      <c r="U85" s="50">
        <v>22027.18</v>
      </c>
      <c r="V85" s="50">
        <v>929.51</v>
      </c>
      <c r="W85" s="50">
        <v>91829.18</v>
      </c>
      <c r="X85" s="50">
        <v>1645.9</v>
      </c>
      <c r="Y85" s="50">
        <v>4314.28</v>
      </c>
      <c r="Z85" s="50">
        <v>5315.04</v>
      </c>
      <c r="AA85" s="50">
        <v>2848.75</v>
      </c>
      <c r="AB85" s="50">
        <v>8104.05</v>
      </c>
      <c r="AC85" s="50">
        <v>5851.39</v>
      </c>
      <c r="AD85" s="50">
        <v>11729.16</v>
      </c>
      <c r="AE85" s="50">
        <v>243529.54440000001</v>
      </c>
      <c r="AF85" s="50">
        <v>281107.30650000001</v>
      </c>
      <c r="AG85" s="51">
        <f t="shared" si="4"/>
        <v>0.86632235722410866</v>
      </c>
      <c r="AH85" s="52" t="s">
        <v>203</v>
      </c>
    </row>
    <row r="86" spans="2:34" s="49" customFormat="1" x14ac:dyDescent="0.25">
      <c r="B86" s="30"/>
      <c r="C86" s="30"/>
      <c r="D86" s="295" t="s">
        <v>276</v>
      </c>
      <c r="E86" s="318" t="b">
        <f t="shared" si="3"/>
        <v>0</v>
      </c>
      <c r="F86" s="50">
        <v>1959.3</v>
      </c>
      <c r="G86" s="50">
        <v>2875.84</v>
      </c>
      <c r="H86" s="50">
        <v>4491.07</v>
      </c>
      <c r="I86" s="50">
        <v>2828.92</v>
      </c>
      <c r="J86" s="50">
        <v>2843.82</v>
      </c>
      <c r="K86" s="50">
        <v>4284.13</v>
      </c>
      <c r="L86" s="50">
        <v>823.12</v>
      </c>
      <c r="M86" s="50">
        <v>19320.570299999999</v>
      </c>
      <c r="N86" s="50">
        <v>3979.68</v>
      </c>
      <c r="O86" s="50">
        <v>407.76</v>
      </c>
      <c r="P86" s="50">
        <v>8233.73</v>
      </c>
      <c r="Q86" s="50">
        <v>2402.5500000000002</v>
      </c>
      <c r="R86" s="50">
        <v>7483.9</v>
      </c>
      <c r="S86" s="50">
        <v>19879.95</v>
      </c>
      <c r="T86" s="50">
        <v>1539.37</v>
      </c>
      <c r="U86" s="50">
        <v>20598.439999999999</v>
      </c>
      <c r="V86" s="50">
        <v>862.99</v>
      </c>
      <c r="W86" s="50">
        <v>86546.39</v>
      </c>
      <c r="X86" s="50">
        <v>1564.14</v>
      </c>
      <c r="Y86" s="50">
        <v>3770.94</v>
      </c>
      <c r="Z86" s="50">
        <v>5631.42</v>
      </c>
      <c r="AA86" s="50">
        <v>2830.22</v>
      </c>
      <c r="AB86" s="50">
        <v>7652.01</v>
      </c>
      <c r="AC86" s="50">
        <v>5729.81</v>
      </c>
      <c r="AD86" s="50">
        <v>10387.18</v>
      </c>
      <c r="AE86" s="50">
        <v>228927.25030000004</v>
      </c>
      <c r="AF86" s="50">
        <v>264833.99410000001</v>
      </c>
      <c r="AG86" s="51">
        <f t="shared" si="4"/>
        <v>0.86441791990479233</v>
      </c>
      <c r="AH86" s="52" t="s">
        <v>203</v>
      </c>
    </row>
    <row r="87" spans="2:34" s="49" customFormat="1" x14ac:dyDescent="0.25">
      <c r="B87" s="30"/>
      <c r="C87" s="30"/>
      <c r="D87" s="295" t="s">
        <v>277</v>
      </c>
      <c r="E87" s="318" t="b">
        <f t="shared" si="3"/>
        <v>0</v>
      </c>
      <c r="F87" s="50">
        <v>1681.55</v>
      </c>
      <c r="G87" s="50">
        <v>2659.26</v>
      </c>
      <c r="H87" s="50">
        <v>4339.1499999999996</v>
      </c>
      <c r="I87" s="50">
        <v>2372.0700000000002</v>
      </c>
      <c r="J87" s="50">
        <v>2752.21</v>
      </c>
      <c r="K87" s="50">
        <v>2847.58</v>
      </c>
      <c r="L87" s="50">
        <v>783.5</v>
      </c>
      <c r="M87" s="50">
        <v>16490.22</v>
      </c>
      <c r="N87" s="50">
        <v>5147.41</v>
      </c>
      <c r="O87" s="50">
        <v>416.75</v>
      </c>
      <c r="P87" s="50">
        <v>7960.56</v>
      </c>
      <c r="Q87" s="50">
        <v>2324.48</v>
      </c>
      <c r="R87" s="50">
        <v>7271.92</v>
      </c>
      <c r="S87" s="50">
        <v>19468.93</v>
      </c>
      <c r="T87" s="50">
        <v>1391.7</v>
      </c>
      <c r="U87" s="50">
        <v>20862.810000000001</v>
      </c>
      <c r="V87" s="50">
        <v>798.1</v>
      </c>
      <c r="W87" s="50">
        <v>81278.25</v>
      </c>
      <c r="X87" s="50">
        <v>1513.27</v>
      </c>
      <c r="Y87" s="50">
        <v>3262.29</v>
      </c>
      <c r="Z87" s="50">
        <v>6194.95</v>
      </c>
      <c r="AA87" s="50">
        <v>2861.18</v>
      </c>
      <c r="AB87" s="50">
        <v>7380.39</v>
      </c>
      <c r="AC87" s="50">
        <v>5545.09</v>
      </c>
      <c r="AD87" s="50">
        <v>9371.43</v>
      </c>
      <c r="AE87" s="50">
        <v>216975.05000000002</v>
      </c>
      <c r="AF87" s="50">
        <v>251841.4057</v>
      </c>
      <c r="AG87" s="51">
        <f t="shared" si="4"/>
        <v>0.86155431588746101</v>
      </c>
      <c r="AH87" s="52" t="s">
        <v>203</v>
      </c>
    </row>
    <row r="88" spans="2:34" s="49" customFormat="1" x14ac:dyDescent="0.25">
      <c r="B88" s="30"/>
      <c r="C88" s="30"/>
      <c r="D88" s="295" t="s">
        <v>278</v>
      </c>
      <c r="E88" s="318" t="b">
        <f t="shared" si="3"/>
        <v>0</v>
      </c>
      <c r="F88" s="50">
        <v>1458.21</v>
      </c>
      <c r="G88" s="50">
        <v>2395.44</v>
      </c>
      <c r="H88" s="50">
        <v>4076.21</v>
      </c>
      <c r="I88" s="50">
        <v>1880.44</v>
      </c>
      <c r="J88" s="50">
        <v>2661.52</v>
      </c>
      <c r="K88" s="50">
        <v>1884.44</v>
      </c>
      <c r="L88" s="50">
        <v>752.9</v>
      </c>
      <c r="M88" s="50">
        <v>14606.43</v>
      </c>
      <c r="N88" s="50">
        <v>6134.19</v>
      </c>
      <c r="O88" s="50">
        <v>431.85</v>
      </c>
      <c r="P88" s="50">
        <v>7615.55</v>
      </c>
      <c r="Q88" s="50">
        <v>2301.2600000000002</v>
      </c>
      <c r="R88" s="50">
        <v>6981.12</v>
      </c>
      <c r="S88" s="50">
        <v>18953.580000000002</v>
      </c>
      <c r="T88" s="50">
        <v>1255.3</v>
      </c>
      <c r="U88" s="50">
        <v>19690.79</v>
      </c>
      <c r="V88" s="50">
        <v>736.1</v>
      </c>
      <c r="W88" s="50">
        <v>76412.800000000003</v>
      </c>
      <c r="X88" s="50">
        <v>1506.93</v>
      </c>
      <c r="Y88" s="50">
        <v>2770.77</v>
      </c>
      <c r="Z88" s="50">
        <v>6835.13</v>
      </c>
      <c r="AA88" s="50">
        <v>2555.1999999999998</v>
      </c>
      <c r="AB88" s="50">
        <v>7118.47</v>
      </c>
      <c r="AC88" s="50">
        <v>5244.49</v>
      </c>
      <c r="AD88" s="50">
        <v>8666.49</v>
      </c>
      <c r="AE88" s="50">
        <v>204925.61</v>
      </c>
      <c r="AF88" s="50">
        <v>238448.76699999999</v>
      </c>
      <c r="AG88" s="51">
        <f t="shared" si="4"/>
        <v>0.85941148942908974</v>
      </c>
      <c r="AH88" s="52" t="s">
        <v>203</v>
      </c>
    </row>
    <row r="89" spans="2:34" s="49" customFormat="1" x14ac:dyDescent="0.25">
      <c r="B89" s="30"/>
      <c r="C89" s="30"/>
      <c r="D89" s="295" t="s">
        <v>279</v>
      </c>
      <c r="E89" s="318" t="b">
        <f t="shared" si="3"/>
        <v>0</v>
      </c>
      <c r="F89" s="50">
        <v>1272.67</v>
      </c>
      <c r="G89" s="50">
        <v>2187.8200000000002</v>
      </c>
      <c r="H89" s="50">
        <v>3896.5</v>
      </c>
      <c r="I89" s="50">
        <v>1478.89</v>
      </c>
      <c r="J89" s="50">
        <v>2567.21</v>
      </c>
      <c r="K89" s="50">
        <v>1206.5999999999999</v>
      </c>
      <c r="L89" s="50">
        <v>695.36</v>
      </c>
      <c r="M89" s="50">
        <v>13278.92</v>
      </c>
      <c r="N89" s="50">
        <v>6967.09</v>
      </c>
      <c r="O89" s="50">
        <v>466.75</v>
      </c>
      <c r="P89" s="50">
        <v>7284.63</v>
      </c>
      <c r="Q89" s="50">
        <v>2312.37</v>
      </c>
      <c r="R89" s="50">
        <v>6543.57</v>
      </c>
      <c r="S89" s="50">
        <v>17609.52</v>
      </c>
      <c r="T89" s="50">
        <v>1141.26</v>
      </c>
      <c r="U89" s="50">
        <v>19547.71</v>
      </c>
      <c r="V89" s="50">
        <v>665.53</v>
      </c>
      <c r="W89" s="50">
        <v>72187.7</v>
      </c>
      <c r="X89" s="50">
        <v>1490.24</v>
      </c>
      <c r="Y89" s="50">
        <v>2311.42</v>
      </c>
      <c r="Z89" s="50">
        <v>7471.31</v>
      </c>
      <c r="AA89" s="50">
        <v>2196.08</v>
      </c>
      <c r="AB89" s="50">
        <v>6845.07</v>
      </c>
      <c r="AC89" s="50">
        <v>5026.96</v>
      </c>
      <c r="AD89" s="50">
        <v>8144.56</v>
      </c>
      <c r="AE89" s="50">
        <v>194795.73999999996</v>
      </c>
      <c r="AF89" s="50">
        <v>226636.79550000001</v>
      </c>
      <c r="AG89" s="51">
        <f t="shared" si="4"/>
        <v>0.85950624023891109</v>
      </c>
      <c r="AH89" s="52" t="s">
        <v>203</v>
      </c>
    </row>
    <row r="90" spans="2:34" s="49" customFormat="1" x14ac:dyDescent="0.25">
      <c r="B90" s="30"/>
      <c r="C90" s="30"/>
      <c r="D90" s="295" t="s">
        <v>280</v>
      </c>
      <c r="E90" s="318" t="b">
        <f t="shared" si="3"/>
        <v>0</v>
      </c>
      <c r="F90" s="50">
        <v>1158.4000000000001</v>
      </c>
      <c r="G90" s="50">
        <v>2074.35</v>
      </c>
      <c r="H90" s="50">
        <v>3582.31</v>
      </c>
      <c r="I90" s="50">
        <v>1084.6199999999999</v>
      </c>
      <c r="J90" s="50">
        <v>2490.91</v>
      </c>
      <c r="K90" s="50">
        <v>678.22</v>
      </c>
      <c r="L90" s="50">
        <v>647.74</v>
      </c>
      <c r="M90" s="50">
        <v>12279.19</v>
      </c>
      <c r="N90" s="50">
        <v>7684.15</v>
      </c>
      <c r="O90" s="50">
        <v>473.18</v>
      </c>
      <c r="P90" s="50">
        <v>7236.59</v>
      </c>
      <c r="Q90" s="50">
        <v>2296.0700000000002</v>
      </c>
      <c r="R90" s="50">
        <v>5950.34</v>
      </c>
      <c r="S90" s="50">
        <v>16262.67</v>
      </c>
      <c r="T90" s="50">
        <v>980.31</v>
      </c>
      <c r="U90" s="50">
        <v>18094.41</v>
      </c>
      <c r="V90" s="50">
        <v>564.21</v>
      </c>
      <c r="W90" s="50">
        <v>68758.8</v>
      </c>
      <c r="X90" s="50">
        <v>1473.95</v>
      </c>
      <c r="Y90" s="50">
        <v>1971.52</v>
      </c>
      <c r="Z90" s="50">
        <v>8141.48</v>
      </c>
      <c r="AA90" s="50">
        <v>1609.06</v>
      </c>
      <c r="AB90" s="50">
        <v>6571.07</v>
      </c>
      <c r="AC90" s="50">
        <v>4798.8599999999997</v>
      </c>
      <c r="AD90" s="50">
        <v>7736.36</v>
      </c>
      <c r="AE90" s="50">
        <v>184598.77000000002</v>
      </c>
      <c r="AF90" s="50">
        <v>214604.13740000001</v>
      </c>
      <c r="AG90" s="51">
        <f t="shared" si="4"/>
        <v>0.8601827170551094</v>
      </c>
      <c r="AH90" s="52" t="s">
        <v>203</v>
      </c>
    </row>
    <row r="91" spans="2:34" s="49" customFormat="1" x14ac:dyDescent="0.25">
      <c r="B91" s="30"/>
      <c r="C91" s="30"/>
      <c r="D91" s="295" t="s">
        <v>281</v>
      </c>
      <c r="E91" s="318" t="b">
        <f t="shared" si="3"/>
        <v>0</v>
      </c>
      <c r="F91" s="50">
        <v>1065.22</v>
      </c>
      <c r="G91" s="50">
        <v>2135.4899999999998</v>
      </c>
      <c r="H91" s="50">
        <v>3476.28</v>
      </c>
      <c r="I91" s="50">
        <v>897.06</v>
      </c>
      <c r="J91" s="50">
        <v>2378.86</v>
      </c>
      <c r="K91" s="50">
        <v>599.82000000000005</v>
      </c>
      <c r="L91" s="50">
        <v>597.89</v>
      </c>
      <c r="M91" s="50">
        <v>11666.28</v>
      </c>
      <c r="N91" s="50">
        <v>8283.4699999999993</v>
      </c>
      <c r="O91" s="50">
        <v>410.09</v>
      </c>
      <c r="P91" s="50">
        <v>7366.36</v>
      </c>
      <c r="Q91" s="50">
        <v>2350.12</v>
      </c>
      <c r="R91" s="50">
        <v>5228.34</v>
      </c>
      <c r="S91" s="50">
        <v>14885.01</v>
      </c>
      <c r="T91" s="50">
        <v>891.08</v>
      </c>
      <c r="U91" s="50">
        <v>18117.95</v>
      </c>
      <c r="V91" s="50">
        <v>490.34</v>
      </c>
      <c r="W91" s="50">
        <v>65845.919999999998</v>
      </c>
      <c r="X91" s="50">
        <v>1439.25</v>
      </c>
      <c r="Y91" s="50">
        <v>1696.17</v>
      </c>
      <c r="Z91" s="50">
        <v>9118.91</v>
      </c>
      <c r="AA91" s="50">
        <v>1387.35</v>
      </c>
      <c r="AB91" s="50">
        <v>6284.02</v>
      </c>
      <c r="AC91" s="50">
        <v>4526.5200000000004</v>
      </c>
      <c r="AD91" s="50">
        <v>7353.46</v>
      </c>
      <c r="AE91" s="50">
        <v>178491.26</v>
      </c>
      <c r="AF91" s="50">
        <v>206931.64970000001</v>
      </c>
      <c r="AG91" s="51">
        <f t="shared" si="4"/>
        <v>0.86256143155852882</v>
      </c>
      <c r="AH91" s="52" t="s">
        <v>203</v>
      </c>
    </row>
    <row r="92" spans="2:34" s="49" customFormat="1" x14ac:dyDescent="0.25">
      <c r="B92" s="30"/>
      <c r="C92" s="30"/>
      <c r="D92" s="295" t="s">
        <v>282</v>
      </c>
      <c r="E92" s="318" t="b">
        <f t="shared" si="3"/>
        <v>0</v>
      </c>
      <c r="F92" s="50">
        <v>1022.58</v>
      </c>
      <c r="G92" s="50">
        <v>2142.5300000000002</v>
      </c>
      <c r="H92" s="50">
        <v>3338.05</v>
      </c>
      <c r="I92" s="50">
        <v>747.91</v>
      </c>
      <c r="J92" s="50">
        <v>2338.44</v>
      </c>
      <c r="K92" s="50">
        <v>611.83000000000004</v>
      </c>
      <c r="L92" s="50">
        <v>574.53</v>
      </c>
      <c r="M92" s="50">
        <v>11013.02</v>
      </c>
      <c r="N92" s="50">
        <v>8708.2000000000007</v>
      </c>
      <c r="O92" s="50">
        <v>427.03</v>
      </c>
      <c r="P92" s="50">
        <v>7479.46</v>
      </c>
      <c r="Q92" s="50">
        <v>2416.16</v>
      </c>
      <c r="R92" s="50">
        <v>4482.0600000000004</v>
      </c>
      <c r="S92" s="50">
        <v>13727.26</v>
      </c>
      <c r="T92" s="50">
        <v>846.16</v>
      </c>
      <c r="U92" s="50">
        <v>17186.02</v>
      </c>
      <c r="V92" s="50">
        <v>441.5</v>
      </c>
      <c r="W92" s="50">
        <v>63607.59</v>
      </c>
      <c r="X92" s="50">
        <v>1420.53</v>
      </c>
      <c r="Y92" s="50">
        <v>1475.86</v>
      </c>
      <c r="Z92" s="50">
        <v>9794.33</v>
      </c>
      <c r="AA92" s="50">
        <v>1172.71</v>
      </c>
      <c r="AB92" s="50">
        <v>5830.71</v>
      </c>
      <c r="AC92" s="50">
        <v>4134.75</v>
      </c>
      <c r="AD92" s="50">
        <v>7046.62</v>
      </c>
      <c r="AE92" s="50">
        <v>171985.83999999997</v>
      </c>
      <c r="AF92" s="50">
        <v>198939.3536</v>
      </c>
      <c r="AG92" s="51">
        <f t="shared" si="4"/>
        <v>0.86451391787371312</v>
      </c>
      <c r="AH92" s="52" t="s">
        <v>203</v>
      </c>
    </row>
    <row r="93" spans="2:34" s="49" customFormat="1" x14ac:dyDescent="0.25">
      <c r="B93" s="30"/>
      <c r="C93" s="30"/>
      <c r="D93" s="295" t="s">
        <v>283</v>
      </c>
      <c r="E93" s="318" t="b">
        <f t="shared" si="3"/>
        <v>0</v>
      </c>
      <c r="F93" s="50">
        <v>905.52</v>
      </c>
      <c r="G93" s="50">
        <v>2190</v>
      </c>
      <c r="H93" s="50">
        <v>3131.14</v>
      </c>
      <c r="I93" s="50">
        <v>815.74</v>
      </c>
      <c r="J93" s="50">
        <v>2180.91</v>
      </c>
      <c r="K93" s="50">
        <v>655.25</v>
      </c>
      <c r="L93" s="50">
        <v>542.61</v>
      </c>
      <c r="M93" s="50">
        <v>10888.12</v>
      </c>
      <c r="N93" s="50">
        <v>8989.7199999999993</v>
      </c>
      <c r="O93" s="50">
        <v>442.54</v>
      </c>
      <c r="P93" s="50">
        <v>7024.44</v>
      </c>
      <c r="Q93" s="50">
        <v>2278.6799999999998</v>
      </c>
      <c r="R93" s="50">
        <v>3815.93</v>
      </c>
      <c r="S93" s="50">
        <v>13221.12</v>
      </c>
      <c r="T93" s="50">
        <v>818.92</v>
      </c>
      <c r="U93" s="50">
        <v>15940.25</v>
      </c>
      <c r="V93" s="50">
        <v>413.02</v>
      </c>
      <c r="W93" s="50">
        <v>62074.71</v>
      </c>
      <c r="X93" s="50">
        <v>1373.67</v>
      </c>
      <c r="Y93" s="50">
        <v>1294.95</v>
      </c>
      <c r="Z93" s="50">
        <v>10132.24</v>
      </c>
      <c r="AA93" s="50">
        <v>986.12</v>
      </c>
      <c r="AB93" s="50">
        <v>5647.68</v>
      </c>
      <c r="AC93" s="50">
        <v>3991.6</v>
      </c>
      <c r="AD93" s="50">
        <v>6683.98</v>
      </c>
      <c r="AE93" s="50">
        <v>166438.86000000004</v>
      </c>
      <c r="AF93" s="50">
        <v>192290.1262</v>
      </c>
      <c r="AG93" s="51">
        <f t="shared" si="4"/>
        <v>0.86556113560863657</v>
      </c>
      <c r="AH93" s="52" t="s">
        <v>203</v>
      </c>
    </row>
    <row r="94" spans="2:34" s="49" customFormat="1" x14ac:dyDescent="0.25">
      <c r="B94" s="30"/>
      <c r="C94" s="30"/>
      <c r="D94" s="295" t="s">
        <v>284</v>
      </c>
      <c r="E94" s="318" t="b">
        <f t="shared" si="3"/>
        <v>0</v>
      </c>
      <c r="F94" s="50">
        <v>799.1</v>
      </c>
      <c r="G94" s="50">
        <v>2334.2800000000002</v>
      </c>
      <c r="H94" s="50">
        <v>3040.09</v>
      </c>
      <c r="I94" s="50">
        <v>911.89</v>
      </c>
      <c r="J94" s="50">
        <v>2101.1</v>
      </c>
      <c r="K94" s="50">
        <v>773.49</v>
      </c>
      <c r="L94" s="50">
        <v>550.86</v>
      </c>
      <c r="M94" s="50">
        <v>10885.83</v>
      </c>
      <c r="N94" s="50">
        <v>9404.0499999999993</v>
      </c>
      <c r="O94" s="50">
        <v>447.91</v>
      </c>
      <c r="P94" s="50">
        <v>6992.92</v>
      </c>
      <c r="Q94" s="50">
        <v>2048.5100000000002</v>
      </c>
      <c r="R94" s="50">
        <v>3290.2</v>
      </c>
      <c r="S94" s="50">
        <v>12858.05</v>
      </c>
      <c r="T94" s="50">
        <v>795.94</v>
      </c>
      <c r="U94" s="50">
        <v>15537.02</v>
      </c>
      <c r="V94" s="50">
        <v>398.35</v>
      </c>
      <c r="W94" s="50">
        <v>60002.46</v>
      </c>
      <c r="X94" s="50">
        <v>1356.52</v>
      </c>
      <c r="Y94" s="50">
        <v>1141.95</v>
      </c>
      <c r="Z94" s="50">
        <v>10654.04</v>
      </c>
      <c r="AA94" s="50">
        <v>828.91</v>
      </c>
      <c r="AB94" s="50">
        <v>5318.25</v>
      </c>
      <c r="AC94" s="50">
        <v>4047.06</v>
      </c>
      <c r="AD94" s="50">
        <v>6221.23</v>
      </c>
      <c r="AE94" s="50">
        <v>162740.01000000004</v>
      </c>
      <c r="AF94" s="50">
        <v>187661.00940000001</v>
      </c>
      <c r="AG94" s="51">
        <f t="shared" si="4"/>
        <v>0.8672020390400822</v>
      </c>
      <c r="AH94" s="52" t="s">
        <v>203</v>
      </c>
    </row>
    <row r="95" spans="2:34" s="49" customFormat="1" x14ac:dyDescent="0.25">
      <c r="B95" s="30"/>
      <c r="C95" s="30"/>
      <c r="D95" s="295" t="s">
        <v>285</v>
      </c>
      <c r="E95" s="318" t="b">
        <f t="shared" si="3"/>
        <v>0</v>
      </c>
      <c r="F95" s="50">
        <v>760.91</v>
      </c>
      <c r="G95" s="50">
        <v>2419.35</v>
      </c>
      <c r="H95" s="50">
        <v>2948.74</v>
      </c>
      <c r="I95" s="50">
        <v>944.98</v>
      </c>
      <c r="J95" s="50">
        <v>2090.1</v>
      </c>
      <c r="K95" s="50">
        <v>926.09</v>
      </c>
      <c r="L95" s="50">
        <v>544.1</v>
      </c>
      <c r="M95" s="50">
        <v>11037.35</v>
      </c>
      <c r="N95" s="50">
        <v>9713.32</v>
      </c>
      <c r="O95" s="50">
        <v>463.45</v>
      </c>
      <c r="P95" s="50">
        <v>6991.8</v>
      </c>
      <c r="Q95" s="50">
        <v>1978.13</v>
      </c>
      <c r="R95" s="50">
        <v>2905.62</v>
      </c>
      <c r="S95" s="50">
        <v>12003.84</v>
      </c>
      <c r="T95" s="50">
        <v>824.19</v>
      </c>
      <c r="U95" s="50">
        <v>14978.24</v>
      </c>
      <c r="V95" s="50">
        <v>395.95</v>
      </c>
      <c r="W95" s="50">
        <v>56184.75</v>
      </c>
      <c r="X95" s="50">
        <v>1239.31</v>
      </c>
      <c r="Y95" s="50">
        <v>1021.09</v>
      </c>
      <c r="Z95" s="50">
        <v>11388.99</v>
      </c>
      <c r="AA95" s="50">
        <v>766.32</v>
      </c>
      <c r="AB95" s="50">
        <v>4911.6000000000004</v>
      </c>
      <c r="AC95" s="50">
        <v>4027.9</v>
      </c>
      <c r="AD95" s="50">
        <v>5717.95</v>
      </c>
      <c r="AE95" s="50">
        <v>157184.07</v>
      </c>
      <c r="AF95" s="50">
        <v>181843.43700000001</v>
      </c>
      <c r="AG95" s="51">
        <f t="shared" si="4"/>
        <v>0.86439231788167314</v>
      </c>
      <c r="AH95" s="52" t="s">
        <v>203</v>
      </c>
    </row>
    <row r="96" spans="2:34" s="49" customFormat="1" x14ac:dyDescent="0.25">
      <c r="B96" s="30"/>
      <c r="C96" s="30"/>
      <c r="D96" s="295" t="s">
        <v>286</v>
      </c>
      <c r="E96" s="318" t="b">
        <f t="shared" si="3"/>
        <v>0</v>
      </c>
      <c r="F96" s="50">
        <v>699.19</v>
      </c>
      <c r="G96" s="50">
        <v>2175.84</v>
      </c>
      <c r="H96" s="50">
        <v>2796.83</v>
      </c>
      <c r="I96" s="50">
        <v>996.89</v>
      </c>
      <c r="J96" s="50">
        <v>2063.04</v>
      </c>
      <c r="K96" s="50">
        <v>1102.04</v>
      </c>
      <c r="L96" s="50">
        <v>451.17</v>
      </c>
      <c r="M96" s="50">
        <v>11224.57</v>
      </c>
      <c r="N96" s="50">
        <v>9887.7800000000007</v>
      </c>
      <c r="O96" s="50">
        <v>478.44</v>
      </c>
      <c r="P96" s="50">
        <v>6158.02</v>
      </c>
      <c r="Q96" s="50">
        <v>2009.87</v>
      </c>
      <c r="R96" s="50">
        <v>2556.12</v>
      </c>
      <c r="S96" s="50">
        <v>12342.01</v>
      </c>
      <c r="T96" s="50">
        <v>852.51</v>
      </c>
      <c r="U96" s="50">
        <v>12713.5</v>
      </c>
      <c r="V96" s="50">
        <v>383.09</v>
      </c>
      <c r="W96" s="50">
        <v>50273.29</v>
      </c>
      <c r="X96" s="50">
        <v>1016.66</v>
      </c>
      <c r="Y96" s="50">
        <v>921.51</v>
      </c>
      <c r="Z96" s="50">
        <v>11043.43</v>
      </c>
      <c r="AA96" s="50">
        <v>636.25</v>
      </c>
      <c r="AB96" s="50">
        <v>5045.0200000000004</v>
      </c>
      <c r="AC96" s="50">
        <v>3324.3</v>
      </c>
      <c r="AD96" s="50">
        <v>5196.29</v>
      </c>
      <c r="AE96" s="50">
        <v>146347.66</v>
      </c>
      <c r="AF96" s="50">
        <v>170044.62090000001</v>
      </c>
      <c r="AG96" s="51">
        <f t="shared" si="4"/>
        <v>0.86064269028577067</v>
      </c>
      <c r="AH96" s="52" t="s">
        <v>203</v>
      </c>
    </row>
    <row r="97" spans="2:34" s="49" customFormat="1" x14ac:dyDescent="0.25">
      <c r="B97" s="30"/>
      <c r="C97" s="30"/>
      <c r="D97" s="296" t="s">
        <v>287</v>
      </c>
      <c r="E97" s="318" t="b">
        <f t="shared" si="3"/>
        <v>0</v>
      </c>
      <c r="F97" s="50">
        <v>609.36</v>
      </c>
      <c r="G97" s="50">
        <v>1954.14</v>
      </c>
      <c r="H97" s="50">
        <v>2663.47</v>
      </c>
      <c r="I97" s="50">
        <v>953.84</v>
      </c>
      <c r="J97" s="50">
        <v>1994.35</v>
      </c>
      <c r="K97" s="50">
        <v>1134.18</v>
      </c>
      <c r="L97" s="50">
        <v>408.68</v>
      </c>
      <c r="M97" s="50">
        <v>11455.87</v>
      </c>
      <c r="N97" s="50">
        <v>10061.780000000001</v>
      </c>
      <c r="O97" s="50">
        <v>465.19</v>
      </c>
      <c r="P97" s="50">
        <v>6165.97</v>
      </c>
      <c r="Q97" s="50">
        <v>1953.32</v>
      </c>
      <c r="R97" s="50">
        <v>2223.92</v>
      </c>
      <c r="S97" s="50">
        <v>12168.33</v>
      </c>
      <c r="T97" s="50">
        <v>808.57</v>
      </c>
      <c r="U97" s="50">
        <v>11728.48</v>
      </c>
      <c r="V97" s="50">
        <v>339.72</v>
      </c>
      <c r="W97" s="50">
        <v>44623.39</v>
      </c>
      <c r="X97" s="50">
        <v>903.6</v>
      </c>
      <c r="Y97" s="50">
        <v>806.43</v>
      </c>
      <c r="Z97" s="50">
        <v>10382.02</v>
      </c>
      <c r="AA97" s="50">
        <v>587.95000000000005</v>
      </c>
      <c r="AB97" s="50">
        <v>4284.38</v>
      </c>
      <c r="AC97" s="50">
        <v>3081.99</v>
      </c>
      <c r="AD97" s="50">
        <v>4652</v>
      </c>
      <c r="AE97" s="50">
        <v>136410.93</v>
      </c>
      <c r="AF97" s="50">
        <v>159866.20439999999</v>
      </c>
      <c r="AG97" s="51">
        <f t="shared" si="4"/>
        <v>0.85328184597844869</v>
      </c>
      <c r="AH97" s="52" t="s">
        <v>203</v>
      </c>
    </row>
    <row r="98" spans="2:34" s="49" customFormat="1" x14ac:dyDescent="0.25">
      <c r="B98" s="30"/>
      <c r="C98" s="30"/>
      <c r="D98" s="295" t="s">
        <v>288</v>
      </c>
      <c r="E98" s="319" t="b">
        <f t="shared" si="3"/>
        <v>0</v>
      </c>
      <c r="F98" s="51">
        <f t="shared" ref="F98:AF98" si="5">IF(ISBLANK(F85),"-",(F85/F59))</f>
        <v>0.68566846792601222</v>
      </c>
      <c r="G98" s="51">
        <f t="shared" si="5"/>
        <v>0.46072165821007072</v>
      </c>
      <c r="H98" s="51">
        <f t="shared" si="5"/>
        <v>0.69406455977837289</v>
      </c>
      <c r="I98" s="51">
        <f t="shared" si="5"/>
        <v>0.69673249271277571</v>
      </c>
      <c r="J98" s="51">
        <f t="shared" si="5"/>
        <v>0.69965708651617786</v>
      </c>
      <c r="K98" s="51">
        <f t="shared" si="5"/>
        <v>0.74536556103413476</v>
      </c>
      <c r="L98" s="51">
        <f t="shared" si="5"/>
        <v>0.70513161393246471</v>
      </c>
      <c r="M98" s="51">
        <f t="shared" si="5"/>
        <v>0.48768633564401048</v>
      </c>
      <c r="N98" s="51">
        <f t="shared" si="5"/>
        <v>0.47249792066564145</v>
      </c>
      <c r="O98" s="51">
        <f t="shared" si="5"/>
        <v>0.29845849624735965</v>
      </c>
      <c r="P98" s="51">
        <f t="shared" si="5"/>
        <v>0.69473456676460466</v>
      </c>
      <c r="Q98" s="51">
        <f t="shared" si="5"/>
        <v>0.68034747644159188</v>
      </c>
      <c r="R98" s="51">
        <f t="shared" si="5"/>
        <v>0.69559412792742525</v>
      </c>
      <c r="S98" s="51">
        <f t="shared" si="5"/>
        <v>0.76004587253876554</v>
      </c>
      <c r="T98" s="51">
        <f t="shared" si="5"/>
        <v>0.69598471951168872</v>
      </c>
      <c r="U98" s="51">
        <f t="shared" si="5"/>
        <v>0.68982192924959507</v>
      </c>
      <c r="V98" s="51">
        <f t="shared" si="5"/>
        <v>0.70230674494337031</v>
      </c>
      <c r="W98" s="51">
        <f t="shared" si="5"/>
        <v>0.83083991671802715</v>
      </c>
      <c r="X98" s="51">
        <f t="shared" si="5"/>
        <v>0.69525583674434921</v>
      </c>
      <c r="Y98" s="51">
        <f t="shared" si="5"/>
        <v>0.74985573948288686</v>
      </c>
      <c r="Z98" s="51">
        <f t="shared" si="5"/>
        <v>0.69573321744411931</v>
      </c>
      <c r="AA98" s="51">
        <f t="shared" si="5"/>
        <v>0.66015414990452537</v>
      </c>
      <c r="AB98" s="51">
        <f t="shared" si="5"/>
        <v>0.69839320570327956</v>
      </c>
      <c r="AC98" s="51">
        <f t="shared" si="5"/>
        <v>0.61166507950279791</v>
      </c>
      <c r="AD98" s="51">
        <f t="shared" si="5"/>
        <v>0.68608390009013898</v>
      </c>
      <c r="AE98" s="51">
        <f t="shared" si="5"/>
        <v>0.70432250991824652</v>
      </c>
      <c r="AF98" s="51">
        <f t="shared" si="5"/>
        <v>0.67154960242824313</v>
      </c>
      <c r="AG98" s="51" t="s">
        <v>195</v>
      </c>
      <c r="AH98" s="52" t="s">
        <v>289</v>
      </c>
    </row>
    <row r="99" spans="2:34" s="49" customFormat="1" x14ac:dyDescent="0.25">
      <c r="B99" s="30"/>
      <c r="C99" s="30"/>
      <c r="D99" s="295" t="s">
        <v>290</v>
      </c>
      <c r="E99" s="319" t="b">
        <f t="shared" si="3"/>
        <v>0</v>
      </c>
      <c r="F99" s="51">
        <f t="shared" ref="F99:AF99" si="6">IF(ISBLANK(F86),"-",(F86/F60))</f>
        <v>0.68594294836785275</v>
      </c>
      <c r="G99" s="51">
        <f t="shared" si="6"/>
        <v>0.4316509616625791</v>
      </c>
      <c r="H99" s="51">
        <f t="shared" si="6"/>
        <v>0.69418583981884363</v>
      </c>
      <c r="I99" s="51">
        <f t="shared" si="6"/>
        <v>0.69654671476233276</v>
      </c>
      <c r="J99" s="51">
        <f t="shared" si="6"/>
        <v>0.69949895585055755</v>
      </c>
      <c r="K99" s="51">
        <f t="shared" si="6"/>
        <v>0.74525531700223013</v>
      </c>
      <c r="L99" s="51">
        <f t="shared" si="6"/>
        <v>0.70468982757735055</v>
      </c>
      <c r="M99" s="51">
        <f t="shared" si="6"/>
        <v>0.49158629349278032</v>
      </c>
      <c r="N99" s="51">
        <f t="shared" si="6"/>
        <v>0.47167975347417701</v>
      </c>
      <c r="O99" s="51">
        <f t="shared" si="6"/>
        <v>0.28226107903808617</v>
      </c>
      <c r="P99" s="51">
        <f t="shared" si="6"/>
        <v>0.6947415938910686</v>
      </c>
      <c r="Q99" s="51">
        <f t="shared" si="6"/>
        <v>0.68267837354019267</v>
      </c>
      <c r="R99" s="51">
        <f t="shared" si="6"/>
        <v>0.69566551092685369</v>
      </c>
      <c r="S99" s="51">
        <f t="shared" si="6"/>
        <v>0.75578904308426575</v>
      </c>
      <c r="T99" s="51">
        <f t="shared" si="6"/>
        <v>0.69626711414860076</v>
      </c>
      <c r="U99" s="51">
        <f t="shared" si="6"/>
        <v>0.6899052849072459</v>
      </c>
      <c r="V99" s="51">
        <f t="shared" si="6"/>
        <v>0.70201169761898952</v>
      </c>
      <c r="W99" s="51">
        <f t="shared" si="6"/>
        <v>0.83046869654924182</v>
      </c>
      <c r="X99" s="51">
        <f t="shared" si="6"/>
        <v>0.6934228259327565</v>
      </c>
      <c r="Y99" s="51">
        <f t="shared" si="6"/>
        <v>0.72573344316056076</v>
      </c>
      <c r="Z99" s="51">
        <f t="shared" si="6"/>
        <v>0.69582548204345651</v>
      </c>
      <c r="AA99" s="51">
        <f t="shared" si="6"/>
        <v>0.69377149482653377</v>
      </c>
      <c r="AB99" s="51">
        <f t="shared" si="6"/>
        <v>0.69849730167887425</v>
      </c>
      <c r="AC99" s="51">
        <f t="shared" si="6"/>
        <v>0.61198723008385469</v>
      </c>
      <c r="AD99" s="51">
        <f t="shared" si="6"/>
        <v>0.68594571963288309</v>
      </c>
      <c r="AE99" s="51">
        <f t="shared" si="6"/>
        <v>0.70386258124048573</v>
      </c>
      <c r="AF99" s="51">
        <f t="shared" si="6"/>
        <v>0.66975059644629642</v>
      </c>
      <c r="AG99" s="51" t="s">
        <v>195</v>
      </c>
      <c r="AH99" s="52" t="s">
        <v>289</v>
      </c>
    </row>
    <row r="100" spans="2:34" s="49" customFormat="1" x14ac:dyDescent="0.25">
      <c r="B100" s="30"/>
      <c r="C100" s="30"/>
      <c r="D100" s="295" t="s">
        <v>291</v>
      </c>
      <c r="E100" s="319" t="b">
        <f t="shared" si="3"/>
        <v>0</v>
      </c>
      <c r="F100" s="51">
        <f t="shared" ref="F100:AF100" si="7">IF(ISBLANK(F87),"-",(F87/F61))</f>
        <v>0.68633293198097989</v>
      </c>
      <c r="G100" s="51">
        <f t="shared" si="7"/>
        <v>0.40193951998694094</v>
      </c>
      <c r="H100" s="51">
        <f t="shared" si="7"/>
        <v>0.69442844065474696</v>
      </c>
      <c r="I100" s="51">
        <f t="shared" si="7"/>
        <v>0.69632823921045994</v>
      </c>
      <c r="J100" s="51">
        <f t="shared" si="7"/>
        <v>0.69938071919922951</v>
      </c>
      <c r="K100" s="51">
        <f t="shared" si="7"/>
        <v>0.74510624825012883</v>
      </c>
      <c r="L100" s="51">
        <f t="shared" si="7"/>
        <v>0.70457365874714484</v>
      </c>
      <c r="M100" s="51">
        <f t="shared" si="7"/>
        <v>0.49205193062906322</v>
      </c>
      <c r="N100" s="51">
        <f t="shared" si="7"/>
        <v>0.49746551505856129</v>
      </c>
      <c r="O100" s="51">
        <f t="shared" si="7"/>
        <v>0.27399196597042796</v>
      </c>
      <c r="P100" s="51">
        <f t="shared" si="7"/>
        <v>0.69478303522022899</v>
      </c>
      <c r="Q100" s="51">
        <f t="shared" si="7"/>
        <v>0.68525271582919389</v>
      </c>
      <c r="R100" s="51">
        <f t="shared" si="7"/>
        <v>0.69542565165791792</v>
      </c>
      <c r="S100" s="51">
        <f t="shared" si="7"/>
        <v>0.75479634111070881</v>
      </c>
      <c r="T100" s="51">
        <f t="shared" si="7"/>
        <v>0.69654306034504332</v>
      </c>
      <c r="U100" s="51">
        <f t="shared" si="7"/>
        <v>0.69007637779205966</v>
      </c>
      <c r="V100" s="51">
        <f t="shared" si="7"/>
        <v>0.70203988283208574</v>
      </c>
      <c r="W100" s="51">
        <f t="shared" si="7"/>
        <v>0.83047061048567328</v>
      </c>
      <c r="X100" s="51">
        <f t="shared" si="7"/>
        <v>0.6896650730786934</v>
      </c>
      <c r="Y100" s="51">
        <f t="shared" si="7"/>
        <v>0.70235165701072799</v>
      </c>
      <c r="Z100" s="51">
        <f t="shared" si="7"/>
        <v>0.69593746735133832</v>
      </c>
      <c r="AA100" s="51">
        <f t="shared" si="7"/>
        <v>0.7406607800652858</v>
      </c>
      <c r="AB100" s="51">
        <f t="shared" si="7"/>
        <v>0.69864453083955025</v>
      </c>
      <c r="AC100" s="51">
        <f t="shared" si="7"/>
        <v>0.61235445084458262</v>
      </c>
      <c r="AD100" s="51">
        <f t="shared" si="7"/>
        <v>0.68587983784381157</v>
      </c>
      <c r="AE100" s="51">
        <f t="shared" si="7"/>
        <v>0.70401746553446354</v>
      </c>
      <c r="AF100" s="51">
        <f t="shared" si="7"/>
        <v>0.66779081815771679</v>
      </c>
      <c r="AG100" s="51" t="s">
        <v>195</v>
      </c>
      <c r="AH100" s="52" t="s">
        <v>289</v>
      </c>
    </row>
    <row r="101" spans="2:34" s="49" customFormat="1" x14ac:dyDescent="0.25">
      <c r="B101" s="30"/>
      <c r="C101" s="30"/>
      <c r="D101" s="295" t="s">
        <v>292</v>
      </c>
      <c r="E101" s="319" t="b">
        <f t="shared" si="3"/>
        <v>0</v>
      </c>
      <c r="F101" s="51">
        <f t="shared" ref="F101:AF101" si="8">IF(ISBLANK(F88),"-",(F88/F62))</f>
        <v>0.68681440312742859</v>
      </c>
      <c r="G101" s="51">
        <f t="shared" si="8"/>
        <v>0.37183513111183897</v>
      </c>
      <c r="H101" s="51">
        <f t="shared" si="8"/>
        <v>0.69467077267064659</v>
      </c>
      <c r="I101" s="51">
        <f t="shared" si="8"/>
        <v>0.69608801231935558</v>
      </c>
      <c r="J101" s="51">
        <f t="shared" si="8"/>
        <v>0.69931789756902474</v>
      </c>
      <c r="K101" s="51">
        <f t="shared" si="8"/>
        <v>0.74483500065217134</v>
      </c>
      <c r="L101" s="51">
        <f t="shared" si="8"/>
        <v>0.70469201898147704</v>
      </c>
      <c r="M101" s="51">
        <f t="shared" si="8"/>
        <v>0.49229708846829873</v>
      </c>
      <c r="N101" s="51">
        <f t="shared" si="8"/>
        <v>0.53479317292359951</v>
      </c>
      <c r="O101" s="51">
        <f t="shared" si="8"/>
        <v>0.2742235571275265</v>
      </c>
      <c r="P101" s="51">
        <f t="shared" si="8"/>
        <v>0.69489129819861417</v>
      </c>
      <c r="Q101" s="51">
        <f t="shared" si="8"/>
        <v>0.68630819241895569</v>
      </c>
      <c r="R101" s="51">
        <f t="shared" si="8"/>
        <v>0.69451026974112251</v>
      </c>
      <c r="S101" s="51">
        <f t="shared" si="8"/>
        <v>0.75500419456069456</v>
      </c>
      <c r="T101" s="51">
        <f t="shared" si="8"/>
        <v>0.69666513122478313</v>
      </c>
      <c r="U101" s="51">
        <f t="shared" si="8"/>
        <v>0.69027300972548289</v>
      </c>
      <c r="V101" s="51">
        <f t="shared" si="8"/>
        <v>0.7023184810609675</v>
      </c>
      <c r="W101" s="51">
        <f t="shared" si="8"/>
        <v>0.83072461732459946</v>
      </c>
      <c r="X101" s="51">
        <f t="shared" si="8"/>
        <v>0.68588165147218794</v>
      </c>
      <c r="Y101" s="51">
        <f t="shared" si="8"/>
        <v>0.66958835385039217</v>
      </c>
      <c r="Z101" s="51">
        <f t="shared" si="8"/>
        <v>0.69605663664905248</v>
      </c>
      <c r="AA101" s="51">
        <f t="shared" si="8"/>
        <v>0.75144542668760539</v>
      </c>
      <c r="AB101" s="51">
        <f t="shared" si="8"/>
        <v>0.69884224466895539</v>
      </c>
      <c r="AC101" s="51">
        <f t="shared" si="8"/>
        <v>0.61274135243823502</v>
      </c>
      <c r="AD101" s="51">
        <f t="shared" si="8"/>
        <v>0.68580931369135423</v>
      </c>
      <c r="AE101" s="51">
        <f t="shared" si="8"/>
        <v>0.7041662256871376</v>
      </c>
      <c r="AF101" s="51">
        <f t="shared" si="8"/>
        <v>0.6667438853936557</v>
      </c>
      <c r="AG101" s="51" t="s">
        <v>195</v>
      </c>
      <c r="AH101" s="52" t="s">
        <v>289</v>
      </c>
    </row>
    <row r="102" spans="2:34" s="49" customFormat="1" x14ac:dyDescent="0.25">
      <c r="B102" s="30"/>
      <c r="C102" s="30"/>
      <c r="D102" s="295" t="s">
        <v>293</v>
      </c>
      <c r="E102" s="319" t="b">
        <f t="shared" si="3"/>
        <v>0</v>
      </c>
      <c r="F102" s="51">
        <f t="shared" ref="F102:AF102" si="9">IF(ISBLANK(F89),"-",(F89/F63))</f>
        <v>0.68730187018345401</v>
      </c>
      <c r="G102" s="51">
        <f t="shared" si="9"/>
        <v>0.34484867495023086</v>
      </c>
      <c r="H102" s="51">
        <f t="shared" si="9"/>
        <v>0.69486922049458499</v>
      </c>
      <c r="I102" s="51">
        <f t="shared" si="9"/>
        <v>0.69584017540805432</v>
      </c>
      <c r="J102" s="51">
        <f t="shared" si="9"/>
        <v>0.69925694705475383</v>
      </c>
      <c r="K102" s="51">
        <f t="shared" si="9"/>
        <v>0.7443874812607576</v>
      </c>
      <c r="L102" s="51">
        <f t="shared" si="9"/>
        <v>0.70494013645441556</v>
      </c>
      <c r="M102" s="51">
        <f t="shared" si="9"/>
        <v>0.49251213113756931</v>
      </c>
      <c r="N102" s="51">
        <f t="shared" si="9"/>
        <v>0.55471610081100409</v>
      </c>
      <c r="O102" s="51">
        <f t="shared" si="9"/>
        <v>0.28184875877852456</v>
      </c>
      <c r="P102" s="51">
        <f t="shared" si="9"/>
        <v>0.69485362501180403</v>
      </c>
      <c r="Q102" s="51">
        <f t="shared" si="9"/>
        <v>0.68717459524998215</v>
      </c>
      <c r="R102" s="51">
        <f t="shared" si="9"/>
        <v>0.6928863301612781</v>
      </c>
      <c r="S102" s="51">
        <f t="shared" si="9"/>
        <v>0.75273627736330806</v>
      </c>
      <c r="T102" s="51">
        <f t="shared" si="9"/>
        <v>0.69653581368097262</v>
      </c>
      <c r="U102" s="51">
        <f t="shared" si="9"/>
        <v>0.69047513079943423</v>
      </c>
      <c r="V102" s="51">
        <f t="shared" si="9"/>
        <v>0.70311129892768476</v>
      </c>
      <c r="W102" s="51">
        <f t="shared" si="9"/>
        <v>0.83113606991022315</v>
      </c>
      <c r="X102" s="51">
        <f t="shared" si="9"/>
        <v>0.68242868852834371</v>
      </c>
      <c r="Y102" s="51">
        <f t="shared" si="9"/>
        <v>0.63372585575829032</v>
      </c>
      <c r="Z102" s="51">
        <f t="shared" si="9"/>
        <v>0.69615893866955392</v>
      </c>
      <c r="AA102" s="51">
        <f t="shared" si="9"/>
        <v>0.76809379076852047</v>
      </c>
      <c r="AB102" s="51">
        <f t="shared" si="9"/>
        <v>0.69906074566397836</v>
      </c>
      <c r="AC102" s="51">
        <f t="shared" si="9"/>
        <v>0.6129512122557077</v>
      </c>
      <c r="AD102" s="51">
        <f t="shared" si="9"/>
        <v>0.68561981022163254</v>
      </c>
      <c r="AE102" s="51">
        <f t="shared" si="9"/>
        <v>0.70293949889710405</v>
      </c>
      <c r="AF102" s="51">
        <f t="shared" si="9"/>
        <v>0.66456865021009226</v>
      </c>
      <c r="AG102" s="51" t="s">
        <v>195</v>
      </c>
      <c r="AH102" s="52" t="s">
        <v>289</v>
      </c>
    </row>
    <row r="103" spans="2:34" s="49" customFormat="1" x14ac:dyDescent="0.25">
      <c r="B103" s="30"/>
      <c r="C103" s="30"/>
      <c r="D103" s="295" t="s">
        <v>294</v>
      </c>
      <c r="E103" s="319" t="b">
        <f t="shared" si="3"/>
        <v>0</v>
      </c>
      <c r="F103" s="51">
        <f t="shared" ref="F103:AF103" si="10">IF(ISBLANK(F90),"-",(F90/F64))</f>
        <v>0.68775529590576623</v>
      </c>
      <c r="G103" s="51">
        <f t="shared" si="10"/>
        <v>0.32326810362158143</v>
      </c>
      <c r="H103" s="51">
        <f t="shared" si="10"/>
        <v>0.69504218979490073</v>
      </c>
      <c r="I103" s="51">
        <f t="shared" si="10"/>
        <v>0.6955545864970244</v>
      </c>
      <c r="J103" s="51">
        <f t="shared" si="10"/>
        <v>0.69917533065367254</v>
      </c>
      <c r="K103" s="51">
        <f t="shared" si="10"/>
        <v>0.74382540030708499</v>
      </c>
      <c r="L103" s="51">
        <f t="shared" si="10"/>
        <v>0.70522270247906893</v>
      </c>
      <c r="M103" s="51">
        <f t="shared" si="10"/>
        <v>0.49284306929838684</v>
      </c>
      <c r="N103" s="51">
        <f t="shared" si="10"/>
        <v>0.56489555811385606</v>
      </c>
      <c r="O103" s="51">
        <f t="shared" si="10"/>
        <v>0.29206478532454389</v>
      </c>
      <c r="P103" s="51">
        <f t="shared" si="10"/>
        <v>0.69498930134107784</v>
      </c>
      <c r="Q103" s="51">
        <f t="shared" si="10"/>
        <v>0.68780648543398493</v>
      </c>
      <c r="R103" s="51">
        <f t="shared" si="10"/>
        <v>0.69091504436698381</v>
      </c>
      <c r="S103" s="51">
        <f t="shared" si="10"/>
        <v>0.75015187389554128</v>
      </c>
      <c r="T103" s="51">
        <f t="shared" si="10"/>
        <v>0.69620334071927736</v>
      </c>
      <c r="U103" s="51">
        <f t="shared" si="10"/>
        <v>0.69066113254560912</v>
      </c>
      <c r="V103" s="51">
        <f t="shared" si="10"/>
        <v>0.70492765936180324</v>
      </c>
      <c r="W103" s="51">
        <f t="shared" si="10"/>
        <v>0.8317568266399088</v>
      </c>
      <c r="X103" s="51">
        <f t="shared" si="10"/>
        <v>0.67960605487751469</v>
      </c>
      <c r="Y103" s="51">
        <f t="shared" si="10"/>
        <v>0.60805655192407926</v>
      </c>
      <c r="Z103" s="51">
        <f t="shared" si="10"/>
        <v>0.69620109199899094</v>
      </c>
      <c r="AA103" s="51">
        <f t="shared" si="10"/>
        <v>0.78940112739350354</v>
      </c>
      <c r="AB103" s="51">
        <f t="shared" si="10"/>
        <v>0.69927614888219169</v>
      </c>
      <c r="AC103" s="51">
        <f t="shared" si="10"/>
        <v>0.61319291287269895</v>
      </c>
      <c r="AD103" s="51">
        <f t="shared" si="10"/>
        <v>0.68556308198371596</v>
      </c>
      <c r="AE103" s="51">
        <f t="shared" si="10"/>
        <v>0.70159499144493098</v>
      </c>
      <c r="AF103" s="51">
        <f t="shared" si="10"/>
        <v>0.66259176348114068</v>
      </c>
      <c r="AG103" s="51" t="s">
        <v>195</v>
      </c>
      <c r="AH103" s="52" t="s">
        <v>289</v>
      </c>
    </row>
    <row r="104" spans="2:34" s="49" customFormat="1" x14ac:dyDescent="0.25">
      <c r="B104" s="30"/>
      <c r="C104" s="30"/>
      <c r="D104" s="295" t="s">
        <v>295</v>
      </c>
      <c r="E104" s="319" t="b">
        <f t="shared" si="3"/>
        <v>0</v>
      </c>
      <c r="F104" s="51">
        <f t="shared" ref="F104:AF104" si="11">IF(ISBLANK(F91),"-",(F91/F65))</f>
        <v>0.68815773323083085</v>
      </c>
      <c r="G104" s="51">
        <f t="shared" si="11"/>
        <v>0.30763257938628774</v>
      </c>
      <c r="H104" s="51">
        <f t="shared" si="11"/>
        <v>0.6952879832472294</v>
      </c>
      <c r="I104" s="51">
        <f t="shared" si="11"/>
        <v>0.69524444306662114</v>
      </c>
      <c r="J104" s="51">
        <f t="shared" si="11"/>
        <v>0.69904995312945384</v>
      </c>
      <c r="K104" s="51">
        <f t="shared" si="11"/>
        <v>0.74327137546468403</v>
      </c>
      <c r="L104" s="51">
        <f t="shared" si="11"/>
        <v>0.70554985190167685</v>
      </c>
      <c r="M104" s="51">
        <f t="shared" si="11"/>
        <v>0.49312052927394334</v>
      </c>
      <c r="N104" s="51">
        <f t="shared" si="11"/>
        <v>0.57561032217895369</v>
      </c>
      <c r="O104" s="51">
        <f t="shared" si="11"/>
        <v>0.31314619954489226</v>
      </c>
      <c r="P104" s="51">
        <f t="shared" si="11"/>
        <v>0.69530301685975504</v>
      </c>
      <c r="Q104" s="51">
        <f t="shared" si="11"/>
        <v>0.68830468960507962</v>
      </c>
      <c r="R104" s="51">
        <f t="shared" si="11"/>
        <v>0.68920361821551634</v>
      </c>
      <c r="S104" s="51">
        <f t="shared" si="11"/>
        <v>0.74656896993613675</v>
      </c>
      <c r="T104" s="51">
        <f t="shared" si="11"/>
        <v>0.69585181483101144</v>
      </c>
      <c r="U104" s="51">
        <f t="shared" si="11"/>
        <v>0.6908508340717987</v>
      </c>
      <c r="V104" s="51">
        <f t="shared" si="11"/>
        <v>0.7090859134358144</v>
      </c>
      <c r="W104" s="51">
        <f t="shared" si="11"/>
        <v>0.83249587614020126</v>
      </c>
      <c r="X104" s="51">
        <f t="shared" si="11"/>
        <v>0.67766723325313238</v>
      </c>
      <c r="Y104" s="51">
        <f t="shared" si="11"/>
        <v>0.58520100467837877</v>
      </c>
      <c r="Z104" s="51">
        <f t="shared" si="11"/>
        <v>0.69617971523456879</v>
      </c>
      <c r="AA104" s="51">
        <f t="shared" si="11"/>
        <v>0.82205539030373409</v>
      </c>
      <c r="AB104" s="51">
        <f t="shared" si="11"/>
        <v>0.69948818643460298</v>
      </c>
      <c r="AC104" s="51">
        <f t="shared" si="11"/>
        <v>0.61360151932297413</v>
      </c>
      <c r="AD104" s="51">
        <f t="shared" si="11"/>
        <v>0.6856660652428308</v>
      </c>
      <c r="AE104" s="51">
        <f t="shared" si="11"/>
        <v>0.70020143251359612</v>
      </c>
      <c r="AF104" s="51">
        <f t="shared" si="11"/>
        <v>0.66149088238195897</v>
      </c>
      <c r="AG104" s="51" t="s">
        <v>195</v>
      </c>
      <c r="AH104" s="52" t="s">
        <v>289</v>
      </c>
    </row>
    <row r="105" spans="2:34" s="49" customFormat="1" x14ac:dyDescent="0.25">
      <c r="B105" s="30"/>
      <c r="C105" s="30"/>
      <c r="D105" s="295" t="s">
        <v>296</v>
      </c>
      <c r="E105" s="319" t="b">
        <f t="shared" si="3"/>
        <v>0</v>
      </c>
      <c r="F105" s="51">
        <f t="shared" ref="F105:AF105" si="12">IF(ISBLANK(F92),"-",(F92/F66))</f>
        <v>0.68861533488666515</v>
      </c>
      <c r="G105" s="51">
        <f t="shared" si="12"/>
        <v>0.30032197428971524</v>
      </c>
      <c r="H105" s="51">
        <f t="shared" si="12"/>
        <v>0.69556764596178822</v>
      </c>
      <c r="I105" s="51">
        <f t="shared" si="12"/>
        <v>0.69489635692982377</v>
      </c>
      <c r="J105" s="51">
        <f t="shared" si="12"/>
        <v>0.69891804650606726</v>
      </c>
      <c r="K105" s="51">
        <f t="shared" si="12"/>
        <v>0.7428637340488824</v>
      </c>
      <c r="L105" s="51">
        <f t="shared" si="12"/>
        <v>0.70594957239752276</v>
      </c>
      <c r="M105" s="51">
        <f t="shared" si="12"/>
        <v>0.49350862350195562</v>
      </c>
      <c r="N105" s="51">
        <f t="shared" si="12"/>
        <v>0.58239168352005832</v>
      </c>
      <c r="O105" s="51">
        <f t="shared" si="12"/>
        <v>0.33690995589708794</v>
      </c>
      <c r="P105" s="51">
        <f t="shared" si="12"/>
        <v>0.6958472225969442</v>
      </c>
      <c r="Q105" s="51">
        <f t="shared" si="12"/>
        <v>0.68863934332782306</v>
      </c>
      <c r="R105" s="51">
        <f t="shared" si="12"/>
        <v>0.68810373308933259</v>
      </c>
      <c r="S105" s="51">
        <f t="shared" si="12"/>
        <v>0.74263706633889626</v>
      </c>
      <c r="T105" s="51">
        <f t="shared" si="12"/>
        <v>0.69548921620199888</v>
      </c>
      <c r="U105" s="51">
        <f t="shared" si="12"/>
        <v>0.69099361275936355</v>
      </c>
      <c r="V105" s="51">
        <f t="shared" si="12"/>
        <v>0.7138930211499902</v>
      </c>
      <c r="W105" s="51">
        <f t="shared" si="12"/>
        <v>0.83329084406482123</v>
      </c>
      <c r="X105" s="51">
        <f t="shared" si="12"/>
        <v>0.67661039876540852</v>
      </c>
      <c r="Y105" s="51">
        <f t="shared" si="12"/>
        <v>0.56178509301165924</v>
      </c>
      <c r="Z105" s="51">
        <f t="shared" si="12"/>
        <v>0.69607287127136686</v>
      </c>
      <c r="AA105" s="51">
        <f t="shared" si="12"/>
        <v>0.84697886723771831</v>
      </c>
      <c r="AB105" s="51">
        <f t="shared" si="12"/>
        <v>0.69961244030620806</v>
      </c>
      <c r="AC105" s="51">
        <f t="shared" si="12"/>
        <v>0.61425362557826524</v>
      </c>
      <c r="AD105" s="51">
        <f t="shared" si="12"/>
        <v>0.68598202351759241</v>
      </c>
      <c r="AE105" s="51">
        <f t="shared" si="12"/>
        <v>0.69961802592216837</v>
      </c>
      <c r="AF105" s="51">
        <f t="shared" si="12"/>
        <v>0.66133281150257373</v>
      </c>
      <c r="AG105" s="51" t="s">
        <v>195</v>
      </c>
      <c r="AH105" s="52" t="s">
        <v>289</v>
      </c>
    </row>
    <row r="106" spans="2:34" s="49" customFormat="1" x14ac:dyDescent="0.25">
      <c r="B106" s="30"/>
      <c r="C106" s="30"/>
      <c r="D106" s="295" t="s">
        <v>297</v>
      </c>
      <c r="E106" s="319" t="b">
        <f t="shared" si="3"/>
        <v>0</v>
      </c>
      <c r="F106" s="51">
        <f t="shared" ref="F106:AF106" si="13">IF(ISBLANK(F93),"-",(F93/F67))</f>
        <v>0.68913242009132414</v>
      </c>
      <c r="G106" s="51">
        <f t="shared" si="13"/>
        <v>0.29875953404426275</v>
      </c>
      <c r="H106" s="51">
        <f t="shared" si="13"/>
        <v>0.69582744428740317</v>
      </c>
      <c r="I106" s="51">
        <f t="shared" si="13"/>
        <v>0.69447140351773351</v>
      </c>
      <c r="J106" s="51">
        <f t="shared" si="13"/>
        <v>0.69882594959017175</v>
      </c>
      <c r="K106" s="51">
        <f t="shared" si="13"/>
        <v>0.74261914206380686</v>
      </c>
      <c r="L106" s="51">
        <f t="shared" si="13"/>
        <v>0.70633030030850941</v>
      </c>
      <c r="M106" s="51">
        <f t="shared" si="13"/>
        <v>0.49380863856263724</v>
      </c>
      <c r="N106" s="51">
        <f t="shared" si="13"/>
        <v>0.586166942154149</v>
      </c>
      <c r="O106" s="51">
        <f t="shared" si="13"/>
        <v>0.36247030878859854</v>
      </c>
      <c r="P106" s="51">
        <f t="shared" si="13"/>
        <v>0.6965560120303077</v>
      </c>
      <c r="Q106" s="51">
        <f t="shared" si="13"/>
        <v>0.68885375446276065</v>
      </c>
      <c r="R106" s="51">
        <f t="shared" si="13"/>
        <v>0.68754504439575648</v>
      </c>
      <c r="S106" s="51">
        <f t="shared" si="13"/>
        <v>0.73869878225596941</v>
      </c>
      <c r="T106" s="51">
        <f t="shared" si="13"/>
        <v>0.69514286199344688</v>
      </c>
      <c r="U106" s="51">
        <f t="shared" si="13"/>
        <v>0.69106018849086359</v>
      </c>
      <c r="V106" s="51">
        <f t="shared" si="13"/>
        <v>0.71788364938383176</v>
      </c>
      <c r="W106" s="51">
        <f t="shared" si="13"/>
        <v>0.83397879944110054</v>
      </c>
      <c r="X106" s="51">
        <f t="shared" si="13"/>
        <v>0.67626497838779875</v>
      </c>
      <c r="Y106" s="51">
        <f t="shared" si="13"/>
        <v>0.54067313272680961</v>
      </c>
      <c r="Z106" s="51">
        <f t="shared" si="13"/>
        <v>0.69594292469062113</v>
      </c>
      <c r="AA106" s="51">
        <f t="shared" si="13"/>
        <v>0.87024665754754438</v>
      </c>
      <c r="AB106" s="51">
        <f t="shared" si="13"/>
        <v>0.69971764396874392</v>
      </c>
      <c r="AC106" s="51">
        <f t="shared" si="13"/>
        <v>0.61513993832573322</v>
      </c>
      <c r="AD106" s="51">
        <f t="shared" si="13"/>
        <v>0.6868601129767008</v>
      </c>
      <c r="AE106" s="51">
        <f t="shared" si="13"/>
        <v>0.69873881901079682</v>
      </c>
      <c r="AF106" s="51">
        <f t="shared" si="13"/>
        <v>0.65969645461058424</v>
      </c>
      <c r="AG106" s="51" t="s">
        <v>195</v>
      </c>
      <c r="AH106" s="52" t="s">
        <v>289</v>
      </c>
    </row>
    <row r="107" spans="2:34" s="49" customFormat="1" x14ac:dyDescent="0.25">
      <c r="B107" s="30"/>
      <c r="C107" s="30"/>
      <c r="D107" s="295" t="s">
        <v>298</v>
      </c>
      <c r="E107" s="319" t="b">
        <f t="shared" si="3"/>
        <v>0</v>
      </c>
      <c r="F107" s="51">
        <f t="shared" ref="F107:AF107" si="14">IF(ISBLANK(F94),"-",(F94/F68))</f>
        <v>0.68978316414612251</v>
      </c>
      <c r="G107" s="51">
        <f t="shared" si="14"/>
        <v>0.30247013562875535</v>
      </c>
      <c r="H107" s="51">
        <f t="shared" si="14"/>
        <v>0.69606141644304831</v>
      </c>
      <c r="I107" s="51">
        <f t="shared" si="14"/>
        <v>0.693874600517425</v>
      </c>
      <c r="J107" s="51">
        <f t="shared" si="14"/>
        <v>0.69881762094024902</v>
      </c>
      <c r="K107" s="51">
        <f t="shared" si="14"/>
        <v>0.74249100071994245</v>
      </c>
      <c r="L107" s="51">
        <f t="shared" si="14"/>
        <v>0.7066747059049916</v>
      </c>
      <c r="M107" s="51">
        <f t="shared" si="14"/>
        <v>0.49411038996113238</v>
      </c>
      <c r="N107" s="51">
        <f t="shared" si="14"/>
        <v>0.59262897993239372</v>
      </c>
      <c r="O107" s="51">
        <f t="shared" si="14"/>
        <v>0.38429727248547874</v>
      </c>
      <c r="P107" s="51">
        <f t="shared" si="14"/>
        <v>0.69733388644685723</v>
      </c>
      <c r="Q107" s="51">
        <f t="shared" si="14"/>
        <v>0.68919332644760178</v>
      </c>
      <c r="R107" s="51">
        <f t="shared" si="14"/>
        <v>0.68730977403714588</v>
      </c>
      <c r="S107" s="51">
        <f t="shared" si="14"/>
        <v>0.73534659750539</v>
      </c>
      <c r="T107" s="51">
        <f t="shared" si="14"/>
        <v>0.69481035310549522</v>
      </c>
      <c r="U107" s="51">
        <f t="shared" si="14"/>
        <v>0.69102684758378863</v>
      </c>
      <c r="V107" s="51">
        <f t="shared" si="14"/>
        <v>0.71922507492868237</v>
      </c>
      <c r="W107" s="51">
        <f t="shared" si="14"/>
        <v>0.83448350578850516</v>
      </c>
      <c r="X107" s="51">
        <f t="shared" si="14"/>
        <v>0.67661582354877647</v>
      </c>
      <c r="Y107" s="51">
        <f t="shared" si="14"/>
        <v>0.52174091824939584</v>
      </c>
      <c r="Z107" s="51">
        <f t="shared" si="14"/>
        <v>0.69582720769521655</v>
      </c>
      <c r="AA107" s="51">
        <f t="shared" si="14"/>
        <v>0.88250449817411392</v>
      </c>
      <c r="AB107" s="51">
        <f t="shared" si="14"/>
        <v>0.69972922620269351</v>
      </c>
      <c r="AC107" s="51">
        <f t="shared" si="14"/>
        <v>0.61570972158831583</v>
      </c>
      <c r="AD107" s="51">
        <f t="shared" si="14"/>
        <v>0.68831707662485941</v>
      </c>
      <c r="AE107" s="51">
        <f t="shared" si="14"/>
        <v>0.69705843841358028</v>
      </c>
      <c r="AF107" s="51">
        <f t="shared" si="14"/>
        <v>0.65663218533932777</v>
      </c>
      <c r="AG107" s="51" t="s">
        <v>195</v>
      </c>
      <c r="AH107" s="52" t="s">
        <v>289</v>
      </c>
    </row>
    <row r="108" spans="2:34" s="49" customFormat="1" x14ac:dyDescent="0.25">
      <c r="B108" s="30"/>
      <c r="C108" s="30"/>
      <c r="D108" s="295" t="s">
        <v>299</v>
      </c>
      <c r="E108" s="319" t="b">
        <f t="shared" si="3"/>
        <v>0</v>
      </c>
      <c r="F108" s="51">
        <f t="shared" ref="F108:AF108" si="15">IF(ISBLANK(F95),"-",(F95/F69))</f>
        <v>0.6905122736966286</v>
      </c>
      <c r="G108" s="51">
        <f t="shared" si="15"/>
        <v>0.30115277900525661</v>
      </c>
      <c r="H108" s="51">
        <f t="shared" si="15"/>
        <v>0.69628520694410334</v>
      </c>
      <c r="I108" s="51">
        <f t="shared" si="15"/>
        <v>0.69340553708880914</v>
      </c>
      <c r="J108" s="51">
        <f t="shared" si="15"/>
        <v>0.69888284408301926</v>
      </c>
      <c r="K108" s="51">
        <f t="shared" si="15"/>
        <v>0.74242217750663386</v>
      </c>
      <c r="L108" s="51">
        <f t="shared" si="15"/>
        <v>0.70694471513025403</v>
      </c>
      <c r="M108" s="51">
        <f t="shared" si="15"/>
        <v>0.49440347813934238</v>
      </c>
      <c r="N108" s="51">
        <f t="shared" si="15"/>
        <v>0.59260045598166311</v>
      </c>
      <c r="O108" s="51">
        <f t="shared" si="15"/>
        <v>0.40441016064712604</v>
      </c>
      <c r="P108" s="51">
        <f t="shared" si="15"/>
        <v>0.69801431609212616</v>
      </c>
      <c r="Q108" s="51">
        <f t="shared" si="15"/>
        <v>0.68971492726740213</v>
      </c>
      <c r="R108" s="51">
        <f t="shared" si="15"/>
        <v>0.68721648021569959</v>
      </c>
      <c r="S108" s="51">
        <f t="shared" si="15"/>
        <v>0.73048983757277464</v>
      </c>
      <c r="T108" s="51">
        <f t="shared" si="15"/>
        <v>0.69453433107493179</v>
      </c>
      <c r="U108" s="51">
        <f t="shared" si="15"/>
        <v>0.69087440475421724</v>
      </c>
      <c r="V108" s="51">
        <f t="shared" si="15"/>
        <v>0.7179770798578371</v>
      </c>
      <c r="W108" s="51">
        <f t="shared" si="15"/>
        <v>0.83460265992623794</v>
      </c>
      <c r="X108" s="51">
        <f t="shared" si="15"/>
        <v>0.67755921009469244</v>
      </c>
      <c r="Y108" s="51">
        <f t="shared" si="15"/>
        <v>0.50551011921264211</v>
      </c>
      <c r="Z108" s="51">
        <f t="shared" si="15"/>
        <v>0.69573389941813402</v>
      </c>
      <c r="AA108" s="51">
        <f t="shared" si="15"/>
        <v>0.90650137219646076</v>
      </c>
      <c r="AB108" s="51">
        <f t="shared" si="15"/>
        <v>0.69964217339775736</v>
      </c>
      <c r="AC108" s="51">
        <f t="shared" si="15"/>
        <v>0.61641183699266811</v>
      </c>
      <c r="AD108" s="51">
        <f t="shared" si="15"/>
        <v>0.68987296719153612</v>
      </c>
      <c r="AE108" s="51">
        <f t="shared" si="15"/>
        <v>0.69307412967390747</v>
      </c>
      <c r="AF108" s="51">
        <f t="shared" si="15"/>
        <v>0.6531137186628041</v>
      </c>
      <c r="AG108" s="51" t="s">
        <v>195</v>
      </c>
      <c r="AH108" s="52" t="s">
        <v>289</v>
      </c>
    </row>
    <row r="109" spans="2:34" s="49" customFormat="1" x14ac:dyDescent="0.25">
      <c r="B109" s="30"/>
      <c r="C109" s="30"/>
      <c r="D109" s="295" t="s">
        <v>300</v>
      </c>
      <c r="E109" s="319" t="b">
        <f t="shared" si="3"/>
        <v>0</v>
      </c>
      <c r="F109" s="51">
        <f t="shared" ref="F109:AF109" si="16">IF(ISBLANK(F96),"-",(F96/F70))</f>
        <v>0.69119973110838717</v>
      </c>
      <c r="G109" s="51">
        <f t="shared" si="16"/>
        <v>0.29128217760148439</v>
      </c>
      <c r="H109" s="51">
        <f t="shared" si="16"/>
        <v>0.69657618346695349</v>
      </c>
      <c r="I109" s="51">
        <f t="shared" si="16"/>
        <v>0.69288618592528239</v>
      </c>
      <c r="J109" s="51">
        <f t="shared" si="16"/>
        <v>0.6990228101324153</v>
      </c>
      <c r="K109" s="51">
        <f t="shared" si="16"/>
        <v>0.7423844360912385</v>
      </c>
      <c r="L109" s="51">
        <f t="shared" si="16"/>
        <v>0.70721843404655538</v>
      </c>
      <c r="M109" s="51">
        <f t="shared" si="16"/>
        <v>0.49469063132434959</v>
      </c>
      <c r="N109" s="51">
        <f t="shared" si="16"/>
        <v>0.57937082256901129</v>
      </c>
      <c r="O109" s="51">
        <f t="shared" si="16"/>
        <v>0.42180805106412994</v>
      </c>
      <c r="P109" s="51">
        <f t="shared" si="16"/>
        <v>0.69866348990242799</v>
      </c>
      <c r="Q109" s="51">
        <f t="shared" si="16"/>
        <v>0.69025238770653097</v>
      </c>
      <c r="R109" s="51">
        <f t="shared" si="16"/>
        <v>0.68714380954429122</v>
      </c>
      <c r="S109" s="51">
        <f t="shared" si="16"/>
        <v>0.72896404146503824</v>
      </c>
      <c r="T109" s="51">
        <f t="shared" si="16"/>
        <v>0.69428857633827123</v>
      </c>
      <c r="U109" s="51">
        <f t="shared" si="16"/>
        <v>0.69065230476380868</v>
      </c>
      <c r="V109" s="51">
        <f t="shared" si="16"/>
        <v>0.71550774173063636</v>
      </c>
      <c r="W109" s="51">
        <f t="shared" si="16"/>
        <v>0.83486068354125154</v>
      </c>
      <c r="X109" s="51">
        <f t="shared" si="16"/>
        <v>0.67906355408609687</v>
      </c>
      <c r="Y109" s="51">
        <f t="shared" si="16"/>
        <v>0.50453335961367896</v>
      </c>
      <c r="Z109" s="51">
        <f t="shared" si="16"/>
        <v>0.69566096557232793</v>
      </c>
      <c r="AA109" s="51">
        <f t="shared" si="16"/>
        <v>0.92120694398193059</v>
      </c>
      <c r="AB109" s="51">
        <f t="shared" si="16"/>
        <v>0.69947217442784249</v>
      </c>
      <c r="AC109" s="51">
        <f t="shared" si="16"/>
        <v>0.6170325713309921</v>
      </c>
      <c r="AD109" s="51">
        <f t="shared" si="16"/>
        <v>0.69156158294349768</v>
      </c>
      <c r="AE109" s="51">
        <f t="shared" si="16"/>
        <v>0.68815005004978647</v>
      </c>
      <c r="AF109" s="51">
        <f t="shared" si="16"/>
        <v>0.64786642797453275</v>
      </c>
      <c r="AG109" s="51" t="s">
        <v>195</v>
      </c>
      <c r="AH109" s="52" t="s">
        <v>289</v>
      </c>
    </row>
    <row r="110" spans="2:34" s="49" customFormat="1" x14ac:dyDescent="0.25">
      <c r="B110" s="30"/>
      <c r="C110" s="30"/>
      <c r="D110" s="297" t="s">
        <v>301</v>
      </c>
      <c r="E110" s="319" t="b">
        <f t="shared" si="3"/>
        <v>0</v>
      </c>
      <c r="F110" s="53">
        <f t="shared" ref="F110:AF110" si="17">IF(ISBLANK(F97),"-",(F97/F71))</f>
        <v>0.69190416713977521</v>
      </c>
      <c r="G110" s="53">
        <f t="shared" si="17"/>
        <v>0.28086853161125636</v>
      </c>
      <c r="H110" s="53">
        <f t="shared" si="17"/>
        <v>0.69695883356535027</v>
      </c>
      <c r="I110" s="53">
        <f t="shared" si="17"/>
        <v>0.69266911150648125</v>
      </c>
      <c r="J110" s="53">
        <f t="shared" si="17"/>
        <v>0.69919785158852021</v>
      </c>
      <c r="K110" s="53">
        <f t="shared" si="17"/>
        <v>0.74232755404582862</v>
      </c>
      <c r="L110" s="53">
        <f t="shared" si="17"/>
        <v>0.70754847645429364</v>
      </c>
      <c r="M110" s="53">
        <f t="shared" si="17"/>
        <v>0.49464481327335008</v>
      </c>
      <c r="N110" s="53">
        <f t="shared" si="17"/>
        <v>0.5665933491681111</v>
      </c>
      <c r="O110" s="53">
        <f t="shared" si="17"/>
        <v>0.43357783970696512</v>
      </c>
      <c r="P110" s="53">
        <f t="shared" si="17"/>
        <v>0.69937264856636983</v>
      </c>
      <c r="Q110" s="53">
        <f t="shared" si="17"/>
        <v>0.69062906601798946</v>
      </c>
      <c r="R110" s="53">
        <f t="shared" si="17"/>
        <v>0.68703120172999699</v>
      </c>
      <c r="S110" s="53">
        <f t="shared" si="17"/>
        <v>0.72604743882494249</v>
      </c>
      <c r="T110" s="53">
        <f t="shared" si="17"/>
        <v>0.69409916560793872</v>
      </c>
      <c r="U110" s="53">
        <f t="shared" si="17"/>
        <v>0.69042190657669411</v>
      </c>
      <c r="V110" s="53">
        <f t="shared" si="17"/>
        <v>0.71324795297081678</v>
      </c>
      <c r="W110" s="53">
        <f t="shared" si="17"/>
        <v>0.83539651736133602</v>
      </c>
      <c r="X110" s="53">
        <f t="shared" si="17"/>
        <v>0.68102168326010115</v>
      </c>
      <c r="Y110" s="53">
        <f t="shared" si="17"/>
        <v>0.48344223967388045</v>
      </c>
      <c r="Z110" s="53">
        <f t="shared" si="17"/>
        <v>0.69565095033697</v>
      </c>
      <c r="AA110" s="53">
        <f t="shared" si="17"/>
        <v>0.92288252652728076</v>
      </c>
      <c r="AB110" s="53">
        <f t="shared" si="17"/>
        <v>0.69925543409073843</v>
      </c>
      <c r="AC110" s="53">
        <f t="shared" si="17"/>
        <v>0.61766297377028145</v>
      </c>
      <c r="AD110" s="53">
        <f t="shared" si="17"/>
        <v>0.69306635678317097</v>
      </c>
      <c r="AE110" s="53">
        <f t="shared" si="17"/>
        <v>0.68186103555895294</v>
      </c>
      <c r="AF110" s="53">
        <f t="shared" si="17"/>
        <v>0.64022284426458975</v>
      </c>
      <c r="AG110" s="53" t="s">
        <v>195</v>
      </c>
      <c r="AH110" s="68" t="s">
        <v>289</v>
      </c>
    </row>
    <row r="111" spans="2:34" s="49" customFormat="1" x14ac:dyDescent="0.25">
      <c r="B111" s="30" t="s">
        <v>1081</v>
      </c>
      <c r="C111" s="30">
        <v>2001</v>
      </c>
      <c r="D111" s="294" t="s">
        <v>302</v>
      </c>
      <c r="E111" s="318" t="b">
        <f t="shared" si="3"/>
        <v>0</v>
      </c>
      <c r="F111" s="46">
        <v>111</v>
      </c>
      <c r="G111" s="46">
        <v>310</v>
      </c>
      <c r="H111" s="46">
        <v>541</v>
      </c>
      <c r="I111" s="46">
        <v>1233</v>
      </c>
      <c r="J111" s="46">
        <v>1434</v>
      </c>
      <c r="K111" s="46">
        <v>1891</v>
      </c>
      <c r="L111" s="46">
        <v>519</v>
      </c>
      <c r="M111" s="46">
        <v>1443.3933000000002</v>
      </c>
      <c r="N111" s="46">
        <v>50.212699999999998</v>
      </c>
      <c r="O111" s="46">
        <v>27</v>
      </c>
      <c r="P111" s="46">
        <v>1673</v>
      </c>
      <c r="Q111" s="46">
        <v>92</v>
      </c>
      <c r="R111" s="46">
        <v>3789</v>
      </c>
      <c r="S111" s="46">
        <v>812</v>
      </c>
      <c r="T111" s="46">
        <v>71</v>
      </c>
      <c r="U111" s="46">
        <v>2100</v>
      </c>
      <c r="V111" s="46">
        <v>1057</v>
      </c>
      <c r="W111" s="46">
        <v>2247</v>
      </c>
      <c r="X111" s="46">
        <v>57</v>
      </c>
      <c r="Y111" s="46">
        <v>147</v>
      </c>
      <c r="Z111" s="46">
        <v>6351</v>
      </c>
      <c r="AA111" s="46">
        <v>77</v>
      </c>
      <c r="AB111" s="46">
        <v>4133</v>
      </c>
      <c r="AC111" s="46">
        <v>3897</v>
      </c>
      <c r="AD111" s="46">
        <v>2567</v>
      </c>
      <c r="AE111" s="46">
        <v>36629.606</v>
      </c>
      <c r="AF111" s="46">
        <v>41041.027600000001</v>
      </c>
      <c r="AG111" s="47">
        <f t="shared" si="4"/>
        <v>0.89251191166568156</v>
      </c>
      <c r="AH111" s="48" t="s">
        <v>203</v>
      </c>
    </row>
    <row r="112" spans="2:34" s="49" customFormat="1" x14ac:dyDescent="0.25">
      <c r="B112" s="30"/>
      <c r="C112" s="30">
        <v>2002</v>
      </c>
      <c r="D112" s="295" t="s">
        <v>303</v>
      </c>
      <c r="E112" s="318" t="b">
        <f t="shared" si="3"/>
        <v>0</v>
      </c>
      <c r="F112" s="50">
        <v>133</v>
      </c>
      <c r="G112" s="50">
        <v>315</v>
      </c>
      <c r="H112" s="50">
        <v>680</v>
      </c>
      <c r="I112" s="50">
        <v>1507</v>
      </c>
      <c r="J112" s="50">
        <v>1582</v>
      </c>
      <c r="K112" s="50">
        <v>2556</v>
      </c>
      <c r="L112" s="50">
        <v>622</v>
      </c>
      <c r="M112" s="50">
        <v>1450.4612999999999</v>
      </c>
      <c r="N112" s="50">
        <v>73.549400000000006</v>
      </c>
      <c r="O112" s="50">
        <v>32</v>
      </c>
      <c r="P112" s="50">
        <v>2420</v>
      </c>
      <c r="Q112" s="50">
        <v>113</v>
      </c>
      <c r="R112" s="50">
        <v>4487</v>
      </c>
      <c r="S112" s="50">
        <v>984</v>
      </c>
      <c r="T112" s="50">
        <v>89</v>
      </c>
      <c r="U112" s="50">
        <v>2552</v>
      </c>
      <c r="V112" s="50">
        <v>1195</v>
      </c>
      <c r="W112" s="50">
        <v>2404</v>
      </c>
      <c r="X112" s="50">
        <v>71</v>
      </c>
      <c r="Y112" s="50">
        <v>153</v>
      </c>
      <c r="Z112" s="50">
        <v>7320</v>
      </c>
      <c r="AA112" s="50">
        <v>80</v>
      </c>
      <c r="AB112" s="50">
        <v>5126</v>
      </c>
      <c r="AC112" s="50">
        <v>4378</v>
      </c>
      <c r="AD112" s="50">
        <v>3349</v>
      </c>
      <c r="AE112" s="50">
        <v>43672.010699999999</v>
      </c>
      <c r="AF112" s="50">
        <v>48864.318500000001</v>
      </c>
      <c r="AG112" s="51">
        <f t="shared" si="4"/>
        <v>0.89374030050168407</v>
      </c>
      <c r="AH112" s="52" t="s">
        <v>203</v>
      </c>
    </row>
    <row r="113" spans="2:34" s="49" customFormat="1" x14ac:dyDescent="0.25">
      <c r="B113" s="30"/>
      <c r="C113" s="30">
        <v>2003</v>
      </c>
      <c r="D113" s="295" t="s">
        <v>304</v>
      </c>
      <c r="E113" s="318" t="b">
        <f t="shared" si="3"/>
        <v>0</v>
      </c>
      <c r="F113" s="50">
        <v>163</v>
      </c>
      <c r="G113" s="50">
        <v>324</v>
      </c>
      <c r="H113" s="50">
        <v>850</v>
      </c>
      <c r="I113" s="50">
        <v>1813</v>
      </c>
      <c r="J113" s="50">
        <v>1727</v>
      </c>
      <c r="K113" s="50">
        <v>3429</v>
      </c>
      <c r="L113" s="50">
        <v>722</v>
      </c>
      <c r="M113" s="50">
        <v>1502.2203999999999</v>
      </c>
      <c r="N113" s="50">
        <v>102</v>
      </c>
      <c r="O113" s="50">
        <v>38</v>
      </c>
      <c r="P113" s="50">
        <v>3435</v>
      </c>
      <c r="Q113" s="50">
        <v>153</v>
      </c>
      <c r="R113" s="50">
        <v>5196</v>
      </c>
      <c r="S113" s="50">
        <v>1170</v>
      </c>
      <c r="T113" s="50">
        <v>117</v>
      </c>
      <c r="U113" s="50">
        <v>3080</v>
      </c>
      <c r="V113" s="50">
        <v>1317</v>
      </c>
      <c r="W113" s="50">
        <v>2614</v>
      </c>
      <c r="X113" s="50">
        <v>92</v>
      </c>
      <c r="Y113" s="50">
        <v>163</v>
      </c>
      <c r="Z113" s="50">
        <v>8166</v>
      </c>
      <c r="AA113" s="50">
        <v>82</v>
      </c>
      <c r="AB113" s="50">
        <v>6227</v>
      </c>
      <c r="AC113" s="50">
        <v>4808</v>
      </c>
      <c r="AD113" s="50">
        <v>4273</v>
      </c>
      <c r="AE113" s="50">
        <v>51563.220399999998</v>
      </c>
      <c r="AF113" s="50">
        <v>57623.558599999997</v>
      </c>
      <c r="AG113" s="51">
        <f t="shared" si="4"/>
        <v>0.89482881052056373</v>
      </c>
      <c r="AH113" s="52" t="s">
        <v>203</v>
      </c>
    </row>
    <row r="114" spans="2:34" s="49" customFormat="1" x14ac:dyDescent="0.25">
      <c r="B114" s="30"/>
      <c r="C114" s="30">
        <v>2004</v>
      </c>
      <c r="D114" s="295" t="s">
        <v>305</v>
      </c>
      <c r="E114" s="318" t="b">
        <f t="shared" si="3"/>
        <v>0</v>
      </c>
      <c r="F114" s="50">
        <v>197</v>
      </c>
      <c r="G114" s="50">
        <v>325</v>
      </c>
      <c r="H114" s="50">
        <v>1052</v>
      </c>
      <c r="I114" s="50">
        <v>2151</v>
      </c>
      <c r="J114" s="50">
        <v>1863</v>
      </c>
      <c r="K114" s="50">
        <v>4526</v>
      </c>
      <c r="L114" s="50">
        <v>814</v>
      </c>
      <c r="M114" s="50">
        <v>1641.7156</v>
      </c>
      <c r="N114" s="50">
        <v>134</v>
      </c>
      <c r="O114" s="50">
        <v>41</v>
      </c>
      <c r="P114" s="50">
        <v>4691</v>
      </c>
      <c r="Q114" s="50">
        <v>217</v>
      </c>
      <c r="R114" s="50">
        <v>5878</v>
      </c>
      <c r="S114" s="50">
        <v>1368</v>
      </c>
      <c r="T114" s="50">
        <v>156</v>
      </c>
      <c r="U114" s="50">
        <v>3684</v>
      </c>
      <c r="V114" s="50">
        <v>1419</v>
      </c>
      <c r="W114" s="50">
        <v>2952</v>
      </c>
      <c r="X114" s="50">
        <v>124</v>
      </c>
      <c r="Y114" s="50">
        <v>176</v>
      </c>
      <c r="Z114" s="50">
        <v>8827</v>
      </c>
      <c r="AA114" s="50">
        <v>83</v>
      </c>
      <c r="AB114" s="50">
        <v>7404</v>
      </c>
      <c r="AC114" s="50">
        <v>5004</v>
      </c>
      <c r="AD114" s="50">
        <v>5303</v>
      </c>
      <c r="AE114" s="50">
        <v>60030.715599999996</v>
      </c>
      <c r="AF114" s="50">
        <v>67043.949800000002</v>
      </c>
      <c r="AG114" s="51">
        <f t="shared" si="4"/>
        <v>0.89539348112810613</v>
      </c>
      <c r="AH114" s="52" t="s">
        <v>203</v>
      </c>
    </row>
    <row r="115" spans="2:34" s="49" customFormat="1" x14ac:dyDescent="0.25">
      <c r="B115" s="30"/>
      <c r="C115" s="30">
        <v>2005</v>
      </c>
      <c r="D115" s="295" t="s">
        <v>306</v>
      </c>
      <c r="E115" s="318" t="b">
        <f t="shared" si="3"/>
        <v>0</v>
      </c>
      <c r="F115" s="50">
        <v>232</v>
      </c>
      <c r="G115" s="50">
        <v>319</v>
      </c>
      <c r="H115" s="50">
        <v>1271</v>
      </c>
      <c r="I115" s="50">
        <v>2478</v>
      </c>
      <c r="J115" s="50">
        <v>1980</v>
      </c>
      <c r="K115" s="50">
        <v>5811</v>
      </c>
      <c r="L115" s="50">
        <v>885</v>
      </c>
      <c r="M115" s="50">
        <v>1899.8977</v>
      </c>
      <c r="N115" s="50">
        <v>165</v>
      </c>
      <c r="O115" s="50">
        <v>43</v>
      </c>
      <c r="P115" s="50">
        <v>6048</v>
      </c>
      <c r="Q115" s="50">
        <v>311</v>
      </c>
      <c r="R115" s="50">
        <v>6447</v>
      </c>
      <c r="S115" s="50">
        <v>1585</v>
      </c>
      <c r="T115" s="50">
        <v>202</v>
      </c>
      <c r="U115" s="50">
        <v>4348</v>
      </c>
      <c r="V115" s="50">
        <v>1462</v>
      </c>
      <c r="W115" s="50">
        <v>3478</v>
      </c>
      <c r="X115" s="50">
        <v>164</v>
      </c>
      <c r="Y115" s="50">
        <v>187</v>
      </c>
      <c r="Z115" s="50">
        <v>8813</v>
      </c>
      <c r="AA115" s="50">
        <v>85</v>
      </c>
      <c r="AB115" s="50">
        <v>8603</v>
      </c>
      <c r="AC115" s="50">
        <v>5098</v>
      </c>
      <c r="AD115" s="50">
        <v>6344</v>
      </c>
      <c r="AE115" s="50">
        <v>68258.897700000001</v>
      </c>
      <c r="AF115" s="50">
        <v>76276.155200000008</v>
      </c>
      <c r="AG115" s="51">
        <f t="shared" si="4"/>
        <v>0.89489169349217534</v>
      </c>
      <c r="AH115" s="52" t="s">
        <v>203</v>
      </c>
    </row>
    <row r="116" spans="2:34" s="49" customFormat="1" x14ac:dyDescent="0.25">
      <c r="B116" s="30"/>
      <c r="C116" s="30">
        <v>2006</v>
      </c>
      <c r="D116" s="295" t="s">
        <v>307</v>
      </c>
      <c r="E116" s="318" t="b">
        <f t="shared" si="3"/>
        <v>0</v>
      </c>
      <c r="F116" s="50">
        <v>267</v>
      </c>
      <c r="G116" s="50">
        <v>316</v>
      </c>
      <c r="H116" s="50">
        <v>1522</v>
      </c>
      <c r="I116" s="50">
        <v>2726</v>
      </c>
      <c r="J116" s="50">
        <v>2076</v>
      </c>
      <c r="K116" s="50">
        <v>7206</v>
      </c>
      <c r="L116" s="50">
        <v>912</v>
      </c>
      <c r="M116" s="50">
        <v>2273.8703999999998</v>
      </c>
      <c r="N116" s="50">
        <v>192</v>
      </c>
      <c r="O116" s="50">
        <v>44</v>
      </c>
      <c r="P116" s="50">
        <v>7347</v>
      </c>
      <c r="Q116" s="50">
        <v>425</v>
      </c>
      <c r="R116" s="50">
        <v>6822</v>
      </c>
      <c r="S116" s="50">
        <v>1818</v>
      </c>
      <c r="T116" s="50">
        <v>244</v>
      </c>
      <c r="U116" s="50">
        <v>5143</v>
      </c>
      <c r="V116" s="50">
        <v>1239</v>
      </c>
      <c r="W116" s="50">
        <v>4231</v>
      </c>
      <c r="X116" s="50">
        <v>213</v>
      </c>
      <c r="Y116" s="50">
        <v>191</v>
      </c>
      <c r="Z116" s="50">
        <v>8492</v>
      </c>
      <c r="AA116" s="50">
        <v>84</v>
      </c>
      <c r="AB116" s="50">
        <v>9615</v>
      </c>
      <c r="AC116" s="50">
        <v>5103</v>
      </c>
      <c r="AD116" s="50">
        <v>7296</v>
      </c>
      <c r="AE116" s="50">
        <v>75797.8704</v>
      </c>
      <c r="AF116" s="50">
        <v>84711.906400000007</v>
      </c>
      <c r="AG116" s="51">
        <f t="shared" si="4"/>
        <v>0.89477233627692265</v>
      </c>
      <c r="AH116" s="52" t="s">
        <v>203</v>
      </c>
    </row>
    <row r="117" spans="2:34" s="49" customFormat="1" x14ac:dyDescent="0.25">
      <c r="B117" s="30"/>
      <c r="C117" s="30">
        <v>2007</v>
      </c>
      <c r="D117" s="295" t="s">
        <v>308</v>
      </c>
      <c r="E117" s="318" t="b">
        <f t="shared" si="3"/>
        <v>0</v>
      </c>
      <c r="F117" s="50">
        <v>299</v>
      </c>
      <c r="G117" s="50">
        <v>338</v>
      </c>
      <c r="H117" s="50">
        <v>1806</v>
      </c>
      <c r="I117" s="50">
        <v>3005</v>
      </c>
      <c r="J117" s="50">
        <v>2084</v>
      </c>
      <c r="K117" s="50">
        <v>8506</v>
      </c>
      <c r="L117" s="50">
        <v>873</v>
      </c>
      <c r="M117" s="50">
        <v>2743.7398000000003</v>
      </c>
      <c r="N117" s="50">
        <v>218</v>
      </c>
      <c r="O117" s="50">
        <v>44</v>
      </c>
      <c r="P117" s="50">
        <v>8261</v>
      </c>
      <c r="Q117" s="50">
        <v>552</v>
      </c>
      <c r="R117" s="50">
        <v>7017</v>
      </c>
      <c r="S117" s="50">
        <v>2066</v>
      </c>
      <c r="T117" s="50">
        <v>279</v>
      </c>
      <c r="U117" s="50">
        <v>5896</v>
      </c>
      <c r="V117" s="50">
        <v>1095</v>
      </c>
      <c r="W117" s="50">
        <v>5197</v>
      </c>
      <c r="X117" s="50">
        <v>260</v>
      </c>
      <c r="Y117" s="50">
        <v>192</v>
      </c>
      <c r="Z117" s="50">
        <v>8987</v>
      </c>
      <c r="AA117" s="50">
        <v>81</v>
      </c>
      <c r="AB117" s="50">
        <v>10086</v>
      </c>
      <c r="AC117" s="50">
        <v>4980</v>
      </c>
      <c r="AD117" s="50">
        <v>7941</v>
      </c>
      <c r="AE117" s="50">
        <v>82806.739799999996</v>
      </c>
      <c r="AF117" s="50">
        <v>92588.3986</v>
      </c>
      <c r="AG117" s="51">
        <f t="shared" si="4"/>
        <v>0.8943532996800313</v>
      </c>
      <c r="AH117" s="52" t="s">
        <v>203</v>
      </c>
    </row>
    <row r="118" spans="2:34" s="49" customFormat="1" x14ac:dyDescent="0.25">
      <c r="B118" s="30"/>
      <c r="C118" s="30">
        <v>2008</v>
      </c>
      <c r="D118" s="295" t="s">
        <v>309</v>
      </c>
      <c r="E118" s="318" t="b">
        <f t="shared" si="3"/>
        <v>0</v>
      </c>
      <c r="F118" s="50">
        <v>335</v>
      </c>
      <c r="G118" s="50">
        <v>345</v>
      </c>
      <c r="H118" s="50">
        <v>2077</v>
      </c>
      <c r="I118" s="50">
        <v>3292</v>
      </c>
      <c r="J118" s="50">
        <v>2187</v>
      </c>
      <c r="K118" s="50">
        <v>9566</v>
      </c>
      <c r="L118" s="50">
        <v>842</v>
      </c>
      <c r="M118" s="50">
        <v>3234.3163999999997</v>
      </c>
      <c r="N118" s="50">
        <v>244</v>
      </c>
      <c r="O118" s="50">
        <v>43</v>
      </c>
      <c r="P118" s="50">
        <v>9133</v>
      </c>
      <c r="Q118" s="50">
        <v>667</v>
      </c>
      <c r="R118" s="50">
        <v>7070</v>
      </c>
      <c r="S118" s="50">
        <v>2326</v>
      </c>
      <c r="T118" s="50">
        <v>313</v>
      </c>
      <c r="U118" s="50">
        <v>6911</v>
      </c>
      <c r="V118" s="50">
        <v>1090</v>
      </c>
      <c r="W118" s="50">
        <v>6404</v>
      </c>
      <c r="X118" s="50">
        <v>303</v>
      </c>
      <c r="Y118" s="50">
        <v>192</v>
      </c>
      <c r="Z118" s="50">
        <v>8992</v>
      </c>
      <c r="AA118" s="50">
        <v>78</v>
      </c>
      <c r="AB118" s="50">
        <v>10000</v>
      </c>
      <c r="AC118" s="50">
        <v>4368</v>
      </c>
      <c r="AD118" s="50">
        <v>8390</v>
      </c>
      <c r="AE118" s="50">
        <v>88402.316399999996</v>
      </c>
      <c r="AF118" s="50">
        <v>99061.649000000005</v>
      </c>
      <c r="AG118" s="51">
        <f t="shared" si="4"/>
        <v>0.89239697998566525</v>
      </c>
      <c r="AH118" s="52" t="s">
        <v>203</v>
      </c>
    </row>
    <row r="119" spans="2:34" s="49" customFormat="1" x14ac:dyDescent="0.25">
      <c r="B119" s="30"/>
      <c r="C119" s="30">
        <v>2009</v>
      </c>
      <c r="D119" s="295" t="s">
        <v>310</v>
      </c>
      <c r="E119" s="318" t="b">
        <f t="shared" si="3"/>
        <v>0</v>
      </c>
      <c r="F119" s="50">
        <v>344</v>
      </c>
      <c r="G119" s="50">
        <v>345</v>
      </c>
      <c r="H119" s="50">
        <v>2353</v>
      </c>
      <c r="I119" s="50">
        <v>3517</v>
      </c>
      <c r="J119" s="50">
        <v>2276</v>
      </c>
      <c r="K119" s="50">
        <v>10491</v>
      </c>
      <c r="L119" s="50">
        <v>790</v>
      </c>
      <c r="M119" s="50">
        <v>3775.8674000000001</v>
      </c>
      <c r="N119" s="50">
        <v>271</v>
      </c>
      <c r="O119" s="50">
        <v>44</v>
      </c>
      <c r="P119" s="50">
        <v>9564</v>
      </c>
      <c r="Q119" s="50">
        <v>797</v>
      </c>
      <c r="R119" s="50">
        <v>7045</v>
      </c>
      <c r="S119" s="50">
        <v>2655</v>
      </c>
      <c r="T119" s="50">
        <v>342</v>
      </c>
      <c r="U119" s="50">
        <v>7532</v>
      </c>
      <c r="V119" s="50">
        <v>1078</v>
      </c>
      <c r="W119" s="50">
        <v>7944</v>
      </c>
      <c r="X119" s="50">
        <v>333</v>
      </c>
      <c r="Y119" s="50">
        <v>192</v>
      </c>
      <c r="Z119" s="50">
        <v>8141</v>
      </c>
      <c r="AA119" s="50">
        <v>78</v>
      </c>
      <c r="AB119" s="50">
        <v>10780</v>
      </c>
      <c r="AC119" s="50">
        <v>4109</v>
      </c>
      <c r="AD119" s="50">
        <v>8467</v>
      </c>
      <c r="AE119" s="50">
        <v>93263.867400000003</v>
      </c>
      <c r="AF119" s="50">
        <v>104514.8101</v>
      </c>
      <c r="AG119" s="51">
        <f t="shared" si="4"/>
        <v>0.89235073297999512</v>
      </c>
      <c r="AH119" s="52" t="s">
        <v>203</v>
      </c>
    </row>
    <row r="120" spans="2:34" s="49" customFormat="1" x14ac:dyDescent="0.25">
      <c r="B120" s="30"/>
      <c r="C120" s="30">
        <v>2010</v>
      </c>
      <c r="D120" s="295" t="s">
        <v>311</v>
      </c>
      <c r="E120" s="318" t="b">
        <f t="shared" si="3"/>
        <v>0</v>
      </c>
      <c r="F120" s="50">
        <v>343</v>
      </c>
      <c r="G120" s="50">
        <v>345</v>
      </c>
      <c r="H120" s="50">
        <v>2637</v>
      </c>
      <c r="I120" s="50">
        <v>3807</v>
      </c>
      <c r="J120" s="50">
        <v>2292</v>
      </c>
      <c r="K120" s="50">
        <v>11095</v>
      </c>
      <c r="L120" s="50">
        <v>768</v>
      </c>
      <c r="M120" s="50">
        <v>4250.3353999999999</v>
      </c>
      <c r="N120" s="50">
        <v>301</v>
      </c>
      <c r="O120" s="50">
        <v>43</v>
      </c>
      <c r="P120" s="50">
        <v>9406</v>
      </c>
      <c r="Q120" s="50">
        <v>906</v>
      </c>
      <c r="R120" s="50">
        <v>7017</v>
      </c>
      <c r="S120" s="50">
        <v>3074</v>
      </c>
      <c r="T120" s="50">
        <v>380</v>
      </c>
      <c r="U120" s="50">
        <v>8483</v>
      </c>
      <c r="V120" s="50">
        <v>1032</v>
      </c>
      <c r="W120" s="50">
        <v>9596</v>
      </c>
      <c r="X120" s="50">
        <v>355</v>
      </c>
      <c r="Y120" s="50">
        <v>191</v>
      </c>
      <c r="Z120" s="50">
        <v>7781</v>
      </c>
      <c r="AA120" s="50">
        <v>80</v>
      </c>
      <c r="AB120" s="50">
        <v>11180</v>
      </c>
      <c r="AC120" s="50">
        <v>4185</v>
      </c>
      <c r="AD120" s="50">
        <v>8439</v>
      </c>
      <c r="AE120" s="50">
        <v>97986.335399999996</v>
      </c>
      <c r="AF120" s="50">
        <v>109899.49859999999</v>
      </c>
      <c r="AG120" s="51">
        <f t="shared" si="4"/>
        <v>0.89159947632372549</v>
      </c>
      <c r="AH120" s="52" t="s">
        <v>203</v>
      </c>
    </row>
    <row r="121" spans="2:34" s="49" customFormat="1" x14ac:dyDescent="0.25">
      <c r="B121" s="30"/>
      <c r="C121" s="30">
        <v>2011</v>
      </c>
      <c r="D121" s="295" t="s">
        <v>312</v>
      </c>
      <c r="E121" s="318" t="b">
        <f t="shared" si="3"/>
        <v>0</v>
      </c>
      <c r="F121" s="50">
        <v>314</v>
      </c>
      <c r="G121" s="50">
        <v>344</v>
      </c>
      <c r="H121" s="50">
        <v>2949</v>
      </c>
      <c r="I121" s="50">
        <v>4101</v>
      </c>
      <c r="J121" s="50">
        <v>2390</v>
      </c>
      <c r="K121" s="50">
        <v>11348</v>
      </c>
      <c r="L121" s="50">
        <v>785</v>
      </c>
      <c r="M121" s="50">
        <v>4653.9435000000003</v>
      </c>
      <c r="N121" s="50">
        <v>336</v>
      </c>
      <c r="O121" s="50">
        <v>45</v>
      </c>
      <c r="P121" s="50">
        <v>9055</v>
      </c>
      <c r="Q121" s="50">
        <v>999</v>
      </c>
      <c r="R121" s="50">
        <v>7017</v>
      </c>
      <c r="S121" s="50">
        <v>3522</v>
      </c>
      <c r="T121" s="50">
        <v>413</v>
      </c>
      <c r="U121" s="50">
        <v>9556</v>
      </c>
      <c r="V121" s="50">
        <v>961</v>
      </c>
      <c r="W121" s="50">
        <v>10486</v>
      </c>
      <c r="X121" s="50">
        <v>352</v>
      </c>
      <c r="Y121" s="50">
        <v>194</v>
      </c>
      <c r="Z121" s="50">
        <v>7785</v>
      </c>
      <c r="AA121" s="50">
        <v>83</v>
      </c>
      <c r="AB121" s="50">
        <v>11436</v>
      </c>
      <c r="AC121" s="50">
        <v>4230</v>
      </c>
      <c r="AD121" s="50">
        <v>8340</v>
      </c>
      <c r="AE121" s="50">
        <v>101694.94349999999</v>
      </c>
      <c r="AF121" s="50">
        <v>114231.43890000001</v>
      </c>
      <c r="AG121" s="51">
        <f t="shared" si="4"/>
        <v>0.89025354560249692</v>
      </c>
      <c r="AH121" s="52" t="s">
        <v>203</v>
      </c>
    </row>
    <row r="122" spans="2:34" s="49" customFormat="1" x14ac:dyDescent="0.25">
      <c r="B122" s="30"/>
      <c r="C122" s="30">
        <v>2012</v>
      </c>
      <c r="D122" s="295" t="s">
        <v>313</v>
      </c>
      <c r="E122" s="318" t="b">
        <f t="shared" si="3"/>
        <v>0</v>
      </c>
      <c r="F122" s="50">
        <v>265</v>
      </c>
      <c r="G122" s="50">
        <v>355</v>
      </c>
      <c r="H122" s="50">
        <v>3239</v>
      </c>
      <c r="I122" s="50">
        <v>4221</v>
      </c>
      <c r="J122" s="50">
        <v>2411</v>
      </c>
      <c r="K122" s="50">
        <v>11326</v>
      </c>
      <c r="L122" s="50">
        <v>737</v>
      </c>
      <c r="M122" s="50">
        <v>4982.6668</v>
      </c>
      <c r="N122" s="50">
        <v>380</v>
      </c>
      <c r="O122" s="50">
        <v>48</v>
      </c>
      <c r="P122" s="50">
        <v>8328</v>
      </c>
      <c r="Q122" s="50">
        <v>1135</v>
      </c>
      <c r="R122" s="50">
        <v>7034</v>
      </c>
      <c r="S122" s="50">
        <v>4038</v>
      </c>
      <c r="T122" s="50">
        <v>445</v>
      </c>
      <c r="U122" s="50">
        <v>10506</v>
      </c>
      <c r="V122" s="50">
        <v>961</v>
      </c>
      <c r="W122" s="50">
        <v>10019</v>
      </c>
      <c r="X122" s="50">
        <v>349</v>
      </c>
      <c r="Y122" s="50">
        <v>201</v>
      </c>
      <c r="Z122" s="50">
        <v>7410</v>
      </c>
      <c r="AA122" s="50">
        <v>85</v>
      </c>
      <c r="AB122" s="50">
        <v>11959</v>
      </c>
      <c r="AC122" s="50">
        <v>4088</v>
      </c>
      <c r="AD122" s="50">
        <v>7804</v>
      </c>
      <c r="AE122" s="50">
        <v>102326.66680000001</v>
      </c>
      <c r="AF122" s="50">
        <v>115454.5068</v>
      </c>
      <c r="AG122" s="51">
        <f t="shared" si="4"/>
        <v>0.88629426114355891</v>
      </c>
      <c r="AH122" s="52" t="s">
        <v>203</v>
      </c>
    </row>
    <row r="123" spans="2:34" s="49" customFormat="1" x14ac:dyDescent="0.25">
      <c r="B123" s="30"/>
      <c r="C123" s="30">
        <v>2013</v>
      </c>
      <c r="D123" s="291" t="s">
        <v>314</v>
      </c>
      <c r="E123" s="318" t="b">
        <f t="shared" si="3"/>
        <v>0</v>
      </c>
      <c r="F123" s="50">
        <v>211</v>
      </c>
      <c r="G123" s="50">
        <v>364</v>
      </c>
      <c r="H123" s="50">
        <v>3480</v>
      </c>
      <c r="I123" s="50">
        <v>4144</v>
      </c>
      <c r="J123" s="50">
        <v>2512</v>
      </c>
      <c r="K123" s="50">
        <v>11800</v>
      </c>
      <c r="L123" s="50">
        <v>668</v>
      </c>
      <c r="M123" s="50">
        <v>5189.3372999999992</v>
      </c>
      <c r="N123" s="50">
        <v>435</v>
      </c>
      <c r="O123" s="50">
        <v>51</v>
      </c>
      <c r="P123" s="50">
        <v>7893</v>
      </c>
      <c r="Q123" s="50">
        <v>1235</v>
      </c>
      <c r="R123" s="50">
        <v>6874</v>
      </c>
      <c r="S123" s="50">
        <v>4498</v>
      </c>
      <c r="T123" s="50">
        <v>486</v>
      </c>
      <c r="U123" s="50">
        <v>11229</v>
      </c>
      <c r="V123" s="50">
        <v>892</v>
      </c>
      <c r="W123" s="50">
        <v>9537</v>
      </c>
      <c r="X123" s="50">
        <v>344</v>
      </c>
      <c r="Y123" s="50">
        <v>209</v>
      </c>
      <c r="Z123" s="50">
        <v>6465</v>
      </c>
      <c r="AA123" s="50">
        <v>80</v>
      </c>
      <c r="AB123" s="50">
        <v>11332</v>
      </c>
      <c r="AC123" s="50">
        <v>3938</v>
      </c>
      <c r="AD123" s="50">
        <v>7697</v>
      </c>
      <c r="AE123" s="50">
        <v>101563.3373</v>
      </c>
      <c r="AF123" s="50">
        <v>115235.92850000001</v>
      </c>
      <c r="AG123" s="51">
        <f t="shared" si="4"/>
        <v>0.88135131657311194</v>
      </c>
      <c r="AH123" s="52" t="s">
        <v>203</v>
      </c>
    </row>
    <row r="124" spans="2:34" s="49" customFormat="1" x14ac:dyDescent="0.25">
      <c r="B124" s="30"/>
      <c r="C124" s="30"/>
      <c r="D124" s="295" t="s">
        <v>315</v>
      </c>
      <c r="E124" s="318" t="b">
        <f t="shared" si="3"/>
        <v>0</v>
      </c>
      <c r="F124" s="50">
        <v>41</v>
      </c>
      <c r="G124" s="50">
        <v>157</v>
      </c>
      <c r="H124" s="50">
        <v>242</v>
      </c>
      <c r="I124" s="50">
        <v>598</v>
      </c>
      <c r="J124" s="50">
        <v>707</v>
      </c>
      <c r="K124" s="50">
        <v>895</v>
      </c>
      <c r="L124" s="50">
        <v>253</v>
      </c>
      <c r="M124" s="50">
        <v>741.94569999999999</v>
      </c>
      <c r="N124" s="50">
        <v>23.110099999999999</v>
      </c>
      <c r="O124" s="50">
        <v>16</v>
      </c>
      <c r="P124" s="50">
        <v>776</v>
      </c>
      <c r="Q124" s="50">
        <v>32</v>
      </c>
      <c r="R124" s="50">
        <v>1872</v>
      </c>
      <c r="S124" s="50">
        <v>189</v>
      </c>
      <c r="T124" s="50">
        <v>26</v>
      </c>
      <c r="U124" s="50">
        <v>965</v>
      </c>
      <c r="V124" s="50">
        <v>516</v>
      </c>
      <c r="W124" s="50">
        <v>338</v>
      </c>
      <c r="X124" s="50">
        <v>19</v>
      </c>
      <c r="Y124" s="50">
        <v>33</v>
      </c>
      <c r="Z124" s="50">
        <v>3171</v>
      </c>
      <c r="AA124" s="50">
        <v>26</v>
      </c>
      <c r="AB124" s="50">
        <v>2026</v>
      </c>
      <c r="AC124" s="50">
        <v>1949</v>
      </c>
      <c r="AD124" s="50">
        <v>1207</v>
      </c>
      <c r="AE124" s="50">
        <v>16819.055800000002</v>
      </c>
      <c r="AF124" s="50">
        <v>19009.909299999999</v>
      </c>
      <c r="AG124" s="51">
        <f t="shared" si="4"/>
        <v>0.88475202772272055</v>
      </c>
      <c r="AH124" s="52" t="s">
        <v>203</v>
      </c>
    </row>
    <row r="125" spans="2:34" s="49" customFormat="1" x14ac:dyDescent="0.25">
      <c r="B125" s="30"/>
      <c r="C125" s="30"/>
      <c r="D125" s="295" t="s">
        <v>316</v>
      </c>
      <c r="E125" s="318" t="b">
        <f t="shared" si="3"/>
        <v>0</v>
      </c>
      <c r="F125" s="50">
        <v>54</v>
      </c>
      <c r="G125" s="50">
        <v>164</v>
      </c>
      <c r="H125" s="50">
        <v>312</v>
      </c>
      <c r="I125" s="50">
        <v>739</v>
      </c>
      <c r="J125" s="50">
        <v>781</v>
      </c>
      <c r="K125" s="50">
        <v>1242</v>
      </c>
      <c r="L125" s="50">
        <v>305</v>
      </c>
      <c r="M125" s="50">
        <v>743.07219999999995</v>
      </c>
      <c r="N125" s="50">
        <v>34.287100000000002</v>
      </c>
      <c r="O125" s="50">
        <v>20</v>
      </c>
      <c r="P125" s="50">
        <v>1159</v>
      </c>
      <c r="Q125" s="50">
        <v>43</v>
      </c>
      <c r="R125" s="50">
        <v>2228</v>
      </c>
      <c r="S125" s="50">
        <v>254</v>
      </c>
      <c r="T125" s="50">
        <v>36</v>
      </c>
      <c r="U125" s="50">
        <v>1197</v>
      </c>
      <c r="V125" s="50">
        <v>585</v>
      </c>
      <c r="W125" s="50">
        <v>416</v>
      </c>
      <c r="X125" s="50">
        <v>27</v>
      </c>
      <c r="Y125" s="50">
        <v>42</v>
      </c>
      <c r="Z125" s="50">
        <v>3658</v>
      </c>
      <c r="AA125" s="50">
        <v>24</v>
      </c>
      <c r="AB125" s="50">
        <v>2527</v>
      </c>
      <c r="AC125" s="50">
        <v>2192</v>
      </c>
      <c r="AD125" s="50">
        <v>1611</v>
      </c>
      <c r="AE125" s="50">
        <v>20393.3593</v>
      </c>
      <c r="AF125" s="50">
        <v>22980.175799999997</v>
      </c>
      <c r="AG125" s="51">
        <f t="shared" si="4"/>
        <v>0.887432693182443</v>
      </c>
      <c r="AH125" s="52" t="s">
        <v>203</v>
      </c>
    </row>
    <row r="126" spans="2:34" s="49" customFormat="1" x14ac:dyDescent="0.25">
      <c r="B126" s="30"/>
      <c r="C126" s="30"/>
      <c r="D126" s="295" t="s">
        <v>317</v>
      </c>
      <c r="E126" s="318" t="b">
        <f t="shared" si="3"/>
        <v>0</v>
      </c>
      <c r="F126" s="50">
        <v>71</v>
      </c>
      <c r="G126" s="50">
        <v>172</v>
      </c>
      <c r="H126" s="50">
        <v>399</v>
      </c>
      <c r="I126" s="50">
        <v>897</v>
      </c>
      <c r="J126" s="50">
        <v>855</v>
      </c>
      <c r="K126" s="50">
        <v>1694</v>
      </c>
      <c r="L126" s="50">
        <v>354</v>
      </c>
      <c r="M126" s="50">
        <v>760.43020000000001</v>
      </c>
      <c r="N126" s="50">
        <v>48.647399999999998</v>
      </c>
      <c r="O126" s="50">
        <v>23</v>
      </c>
      <c r="P126" s="50">
        <v>1676</v>
      </c>
      <c r="Q126" s="50">
        <v>64</v>
      </c>
      <c r="R126" s="50">
        <v>2589</v>
      </c>
      <c r="S126" s="50">
        <v>325</v>
      </c>
      <c r="T126" s="50">
        <v>50</v>
      </c>
      <c r="U126" s="50">
        <v>1471</v>
      </c>
      <c r="V126" s="50">
        <v>645</v>
      </c>
      <c r="W126" s="50">
        <v>547</v>
      </c>
      <c r="X126" s="50">
        <v>39</v>
      </c>
      <c r="Y126" s="50">
        <v>53</v>
      </c>
      <c r="Z126" s="50">
        <v>4082</v>
      </c>
      <c r="AA126" s="50">
        <v>23</v>
      </c>
      <c r="AB126" s="50">
        <v>3082</v>
      </c>
      <c r="AC126" s="50">
        <v>2412</v>
      </c>
      <c r="AD126" s="50">
        <v>2084</v>
      </c>
      <c r="AE126" s="50">
        <v>24416.077600000001</v>
      </c>
      <c r="AF126" s="50">
        <v>27434.879799999999</v>
      </c>
      <c r="AG126" s="51">
        <f t="shared" si="4"/>
        <v>0.88996481041626441</v>
      </c>
      <c r="AH126" s="52" t="s">
        <v>203</v>
      </c>
    </row>
    <row r="127" spans="2:34" s="49" customFormat="1" x14ac:dyDescent="0.25">
      <c r="B127" s="30"/>
      <c r="C127" s="30"/>
      <c r="D127" s="295" t="s">
        <v>318</v>
      </c>
      <c r="E127" s="318" t="b">
        <f t="shared" si="3"/>
        <v>0</v>
      </c>
      <c r="F127" s="50">
        <v>90</v>
      </c>
      <c r="G127" s="50">
        <v>175</v>
      </c>
      <c r="H127" s="50">
        <v>503</v>
      </c>
      <c r="I127" s="50">
        <v>1071</v>
      </c>
      <c r="J127" s="50">
        <v>923</v>
      </c>
      <c r="K127" s="50">
        <v>2258</v>
      </c>
      <c r="L127" s="50">
        <v>400</v>
      </c>
      <c r="M127" s="50">
        <v>835.54009999999994</v>
      </c>
      <c r="N127" s="50">
        <v>62</v>
      </c>
      <c r="O127" s="50">
        <v>25</v>
      </c>
      <c r="P127" s="50">
        <v>2311</v>
      </c>
      <c r="Q127" s="50">
        <v>98</v>
      </c>
      <c r="R127" s="50">
        <v>2939</v>
      </c>
      <c r="S127" s="50">
        <v>412</v>
      </c>
      <c r="T127" s="50">
        <v>71</v>
      </c>
      <c r="U127" s="50">
        <v>1784</v>
      </c>
      <c r="V127" s="50">
        <v>693</v>
      </c>
      <c r="W127" s="50">
        <v>758</v>
      </c>
      <c r="X127" s="50">
        <v>55</v>
      </c>
      <c r="Y127" s="50">
        <v>65</v>
      </c>
      <c r="Z127" s="50">
        <v>4417</v>
      </c>
      <c r="AA127" s="50">
        <v>22</v>
      </c>
      <c r="AB127" s="50">
        <v>3675</v>
      </c>
      <c r="AC127" s="50">
        <v>2527</v>
      </c>
      <c r="AD127" s="50">
        <v>2608</v>
      </c>
      <c r="AE127" s="50">
        <v>28777.540099999998</v>
      </c>
      <c r="AF127" s="50">
        <v>32287.241600000001</v>
      </c>
      <c r="AG127" s="51">
        <f t="shared" si="4"/>
        <v>0.89129757371407026</v>
      </c>
      <c r="AH127" s="52" t="s">
        <v>203</v>
      </c>
    </row>
    <row r="128" spans="2:34" s="49" customFormat="1" x14ac:dyDescent="0.25">
      <c r="B128" s="30"/>
      <c r="C128" s="30"/>
      <c r="D128" s="295" t="s">
        <v>319</v>
      </c>
      <c r="E128" s="318" t="b">
        <f t="shared" si="3"/>
        <v>0</v>
      </c>
      <c r="F128" s="50">
        <v>109</v>
      </c>
      <c r="G128" s="50">
        <v>176</v>
      </c>
      <c r="H128" s="50">
        <v>614</v>
      </c>
      <c r="I128" s="50">
        <v>1241</v>
      </c>
      <c r="J128" s="50">
        <v>982</v>
      </c>
      <c r="K128" s="50">
        <v>2917</v>
      </c>
      <c r="L128" s="50">
        <v>436</v>
      </c>
      <c r="M128" s="50">
        <v>969.14239999999995</v>
      </c>
      <c r="N128" s="50">
        <v>72</v>
      </c>
      <c r="O128" s="50">
        <v>26</v>
      </c>
      <c r="P128" s="50">
        <v>2996</v>
      </c>
      <c r="Q128" s="50">
        <v>146</v>
      </c>
      <c r="R128" s="50">
        <v>3242</v>
      </c>
      <c r="S128" s="50">
        <v>518</v>
      </c>
      <c r="T128" s="50">
        <v>95</v>
      </c>
      <c r="U128" s="50">
        <v>2130</v>
      </c>
      <c r="V128" s="50">
        <v>716</v>
      </c>
      <c r="W128" s="50">
        <v>1070</v>
      </c>
      <c r="X128" s="50">
        <v>75</v>
      </c>
      <c r="Y128" s="50">
        <v>77</v>
      </c>
      <c r="Z128" s="50">
        <v>4425</v>
      </c>
      <c r="AA128" s="50">
        <v>23</v>
      </c>
      <c r="AB128" s="50">
        <v>4280</v>
      </c>
      <c r="AC128" s="50">
        <v>2585</v>
      </c>
      <c r="AD128" s="50">
        <v>3137</v>
      </c>
      <c r="AE128" s="50">
        <v>33057.142399999997</v>
      </c>
      <c r="AF128" s="50">
        <v>37070.1777</v>
      </c>
      <c r="AG128" s="51">
        <f t="shared" si="4"/>
        <v>0.89174491332422168</v>
      </c>
      <c r="AH128" s="52" t="s">
        <v>203</v>
      </c>
    </row>
    <row r="129" spans="2:34" s="49" customFormat="1" x14ac:dyDescent="0.25">
      <c r="B129" s="30"/>
      <c r="C129" s="30"/>
      <c r="D129" s="295" t="s">
        <v>320</v>
      </c>
      <c r="E129" s="318" t="b">
        <f t="shared" si="3"/>
        <v>0</v>
      </c>
      <c r="F129" s="50">
        <v>128</v>
      </c>
      <c r="G129" s="50">
        <v>179</v>
      </c>
      <c r="H129" s="50">
        <v>743</v>
      </c>
      <c r="I129" s="50">
        <v>1372</v>
      </c>
      <c r="J129" s="50">
        <v>1032</v>
      </c>
      <c r="K129" s="50">
        <v>3628</v>
      </c>
      <c r="L129" s="50">
        <v>450</v>
      </c>
      <c r="M129" s="50">
        <v>1169.1282999999999</v>
      </c>
      <c r="N129" s="50">
        <v>81</v>
      </c>
      <c r="O129" s="50">
        <v>27</v>
      </c>
      <c r="P129" s="50">
        <v>3653</v>
      </c>
      <c r="Q129" s="50">
        <v>204</v>
      </c>
      <c r="R129" s="50">
        <v>3455</v>
      </c>
      <c r="S129" s="50">
        <v>645</v>
      </c>
      <c r="T129" s="50">
        <v>117</v>
      </c>
      <c r="U129" s="50">
        <v>2543</v>
      </c>
      <c r="V129" s="50">
        <v>610</v>
      </c>
      <c r="W129" s="50">
        <v>1497</v>
      </c>
      <c r="X129" s="50">
        <v>100</v>
      </c>
      <c r="Y129" s="50">
        <v>85</v>
      </c>
      <c r="Z129" s="50">
        <v>4264</v>
      </c>
      <c r="AA129" s="50">
        <v>23</v>
      </c>
      <c r="AB129" s="50">
        <v>4799</v>
      </c>
      <c r="AC129" s="50">
        <v>2600</v>
      </c>
      <c r="AD129" s="50">
        <v>3622</v>
      </c>
      <c r="AE129" s="50">
        <v>37026.128299999997</v>
      </c>
      <c r="AF129" s="50">
        <v>41512.014999999999</v>
      </c>
      <c r="AG129" s="51">
        <f t="shared" si="4"/>
        <v>0.89193763058719255</v>
      </c>
      <c r="AH129" s="52" t="s">
        <v>203</v>
      </c>
    </row>
    <row r="130" spans="2:34" s="49" customFormat="1" x14ac:dyDescent="0.25">
      <c r="B130" s="30"/>
      <c r="C130" s="30"/>
      <c r="D130" s="295" t="s">
        <v>321</v>
      </c>
      <c r="E130" s="318" t="b">
        <f t="shared" si="3"/>
        <v>0</v>
      </c>
      <c r="F130" s="50">
        <v>146</v>
      </c>
      <c r="G130" s="50">
        <v>192</v>
      </c>
      <c r="H130" s="50">
        <v>888</v>
      </c>
      <c r="I130" s="50">
        <v>1519</v>
      </c>
      <c r="J130" s="50">
        <v>1036</v>
      </c>
      <c r="K130" s="50">
        <v>4290</v>
      </c>
      <c r="L130" s="50">
        <v>433</v>
      </c>
      <c r="M130" s="50">
        <v>1407.0377000000001</v>
      </c>
      <c r="N130" s="50">
        <v>89</v>
      </c>
      <c r="O130" s="50">
        <v>27</v>
      </c>
      <c r="P130" s="50">
        <v>4118</v>
      </c>
      <c r="Q130" s="50">
        <v>269</v>
      </c>
      <c r="R130" s="50">
        <v>3588</v>
      </c>
      <c r="S130" s="50">
        <v>789</v>
      </c>
      <c r="T130" s="50">
        <v>136</v>
      </c>
      <c r="U130" s="50">
        <v>2939</v>
      </c>
      <c r="V130" s="50">
        <v>540</v>
      </c>
      <c r="W130" s="50">
        <v>2030</v>
      </c>
      <c r="X130" s="50">
        <v>125</v>
      </c>
      <c r="Y130" s="50">
        <v>90</v>
      </c>
      <c r="Z130" s="50">
        <v>4487</v>
      </c>
      <c r="AA130" s="50">
        <v>24</v>
      </c>
      <c r="AB130" s="50">
        <v>5054</v>
      </c>
      <c r="AC130" s="50">
        <v>2556</v>
      </c>
      <c r="AD130" s="50">
        <v>3973</v>
      </c>
      <c r="AE130" s="50">
        <v>40745.037700000001</v>
      </c>
      <c r="AF130" s="50">
        <v>45680.159500000002</v>
      </c>
      <c r="AG130" s="51">
        <f t="shared" si="4"/>
        <v>0.89196356024107137</v>
      </c>
      <c r="AH130" s="52" t="s">
        <v>203</v>
      </c>
    </row>
    <row r="131" spans="2:34" s="49" customFormat="1" x14ac:dyDescent="0.25">
      <c r="B131" s="30"/>
      <c r="C131" s="30"/>
      <c r="D131" s="295" t="s">
        <v>322</v>
      </c>
      <c r="E131" s="318" t="b">
        <f t="shared" si="3"/>
        <v>0</v>
      </c>
      <c r="F131" s="50">
        <v>164</v>
      </c>
      <c r="G131" s="50">
        <v>198</v>
      </c>
      <c r="H131" s="50">
        <v>1026</v>
      </c>
      <c r="I131" s="50">
        <v>1671</v>
      </c>
      <c r="J131" s="50">
        <v>1089</v>
      </c>
      <c r="K131" s="50">
        <v>4831</v>
      </c>
      <c r="L131" s="50">
        <v>418</v>
      </c>
      <c r="M131" s="50">
        <v>1670.0073</v>
      </c>
      <c r="N131" s="50">
        <v>96</v>
      </c>
      <c r="O131" s="50">
        <v>27</v>
      </c>
      <c r="P131" s="50">
        <v>4563</v>
      </c>
      <c r="Q131" s="50">
        <v>327</v>
      </c>
      <c r="R131" s="50">
        <v>3651</v>
      </c>
      <c r="S131" s="50">
        <v>944</v>
      </c>
      <c r="T131" s="50">
        <v>154</v>
      </c>
      <c r="U131" s="50">
        <v>3468</v>
      </c>
      <c r="V131" s="50">
        <v>541</v>
      </c>
      <c r="W131" s="50">
        <v>2681</v>
      </c>
      <c r="X131" s="50">
        <v>151</v>
      </c>
      <c r="Y131" s="50">
        <v>95</v>
      </c>
      <c r="Z131" s="50">
        <v>4502</v>
      </c>
      <c r="AA131" s="50">
        <v>25</v>
      </c>
      <c r="AB131" s="50">
        <v>5027</v>
      </c>
      <c r="AC131" s="50">
        <v>2275</v>
      </c>
      <c r="AD131" s="50">
        <v>4242</v>
      </c>
      <c r="AE131" s="50">
        <v>43836.007299999997</v>
      </c>
      <c r="AF131" s="50">
        <v>49209.308999999994</v>
      </c>
      <c r="AG131" s="51">
        <f t="shared" si="4"/>
        <v>0.89080721088767989</v>
      </c>
      <c r="AH131" s="52" t="s">
        <v>203</v>
      </c>
    </row>
    <row r="132" spans="2:34" s="49" customFormat="1" x14ac:dyDescent="0.25">
      <c r="B132" s="30"/>
      <c r="C132" s="30"/>
      <c r="D132" s="295" t="s">
        <v>323</v>
      </c>
      <c r="E132" s="318" t="b">
        <f t="shared" ref="E132:E195" si="18">IF(ISBLANK(IF($E$2=$F$2,F132,IF($E$2=$G$2,G132,IF($E$2=$H$2,H132,IF($E$2=$I$2,I132,IF($E$2=$J$2,J132,IF($E$2=$K$2,K132,IF($E$2=$L$2,L132,IF($E$2=$M$2,M132,IF($E$2=$N$2,N132,IF($E$2=$O$2,O132,IF($E$2=$P$2,P132,IF($E$2=$Q$2,Q132,IF($E$2=$R$2,R132,IF($E$2=$S$2,S132,IF($E$2=$T$2,T132,IF($E$2=$U$2,U132,IF($E$2=$V$2,V132,IF($E$2=$W$2,W132,IF($E$2=$X$2,X132,IF($E$2=$Y$2,Y132,IF($E$2=$Z$2,Z132,IF($E$2=$AA$2,AA132,IF($E$2=$AB$2,AB132,IF($E$2=$AC$2,AC132,IF($E$2=$AD$2,AD132)))))))))))))))))))))))))),"-",(IF($E$2=$F$2,F132,IF($E$2=$G$2,G132,IF($E$2=$H$2,H132,IF($E$2=$I$2,I132,IF($E$2=$J$2,J132,IF($E$2=$K$2,K132,IF($E$2=$L$2,L132,IF($E$2=$M$2,M132,IF($E$2=$N$2,N132,IF($E$2=$O$2,O132,IF($E$2=$P$2,P132,IF($E$2=$Q$2,Q132,IF($E$2=$R$2,R132,IF($E$2=$S$2,S132,IF($E$2=$T$2,T132,IF($E$2=$U$2,U132,IF($E$2=$V$2,V132,IF($E$2=$W$2,W132,IF($E$2=$X$2,X132,IF($E$2=$Y$2,Y132,IF($E$2=$Z$2,Z132,IF($E$2=$AA$2,AA132,IF($E$2=$AB$2,AB132,IF($E$2=$AC$2,AC132,IF($E$2=$AD$2,AD132)))))))))))))))))))))))))))</f>
        <v>0</v>
      </c>
      <c r="F132" s="50">
        <v>171</v>
      </c>
      <c r="G132" s="50">
        <v>201</v>
      </c>
      <c r="H132" s="50">
        <v>1166</v>
      </c>
      <c r="I132" s="50">
        <v>1789</v>
      </c>
      <c r="J132" s="50">
        <v>1134</v>
      </c>
      <c r="K132" s="50">
        <v>5307</v>
      </c>
      <c r="L132" s="50">
        <v>393</v>
      </c>
      <c r="M132" s="50">
        <v>1945.7370000000001</v>
      </c>
      <c r="N132" s="50">
        <v>107</v>
      </c>
      <c r="O132" s="50">
        <v>25</v>
      </c>
      <c r="P132" s="50">
        <v>4795</v>
      </c>
      <c r="Q132" s="50">
        <v>394</v>
      </c>
      <c r="R132" s="50">
        <v>3673</v>
      </c>
      <c r="S132" s="50">
        <v>1136</v>
      </c>
      <c r="T132" s="50">
        <v>170</v>
      </c>
      <c r="U132" s="50">
        <v>3799</v>
      </c>
      <c r="V132" s="50">
        <v>542</v>
      </c>
      <c r="W132" s="50">
        <v>3486</v>
      </c>
      <c r="X132" s="50">
        <v>168</v>
      </c>
      <c r="Y132" s="50">
        <v>97</v>
      </c>
      <c r="Z132" s="50">
        <v>4089</v>
      </c>
      <c r="AA132" s="50">
        <v>27</v>
      </c>
      <c r="AB132" s="50">
        <v>5399</v>
      </c>
      <c r="AC132" s="50">
        <v>2145</v>
      </c>
      <c r="AD132" s="50">
        <v>4349</v>
      </c>
      <c r="AE132" s="50">
        <v>46507.737000000001</v>
      </c>
      <c r="AF132" s="50">
        <v>52191.833700000003</v>
      </c>
      <c r="AG132" s="51">
        <f t="shared" si="4"/>
        <v>0.89109222081231454</v>
      </c>
      <c r="AH132" s="52" t="s">
        <v>203</v>
      </c>
    </row>
    <row r="133" spans="2:34" s="49" customFormat="1" x14ac:dyDescent="0.25">
      <c r="B133" s="30"/>
      <c r="C133" s="30"/>
      <c r="D133" s="295" t="s">
        <v>324</v>
      </c>
      <c r="E133" s="318" t="b">
        <f t="shared" si="18"/>
        <v>0</v>
      </c>
      <c r="F133" s="50">
        <v>177</v>
      </c>
      <c r="G133" s="50">
        <v>203</v>
      </c>
      <c r="H133" s="50">
        <v>1311</v>
      </c>
      <c r="I133" s="50">
        <v>1936</v>
      </c>
      <c r="J133" s="50">
        <v>1143</v>
      </c>
      <c r="K133" s="50">
        <v>5636</v>
      </c>
      <c r="L133" s="50">
        <v>383</v>
      </c>
      <c r="M133" s="50">
        <v>2196.0509999999999</v>
      </c>
      <c r="N133" s="50">
        <v>118</v>
      </c>
      <c r="O133" s="50">
        <v>25</v>
      </c>
      <c r="P133" s="50">
        <v>4729</v>
      </c>
      <c r="Q133" s="50">
        <v>462</v>
      </c>
      <c r="R133" s="50">
        <v>3679</v>
      </c>
      <c r="S133" s="50">
        <v>1374</v>
      </c>
      <c r="T133" s="50">
        <v>191</v>
      </c>
      <c r="U133" s="50">
        <v>4301</v>
      </c>
      <c r="V133" s="50">
        <v>521</v>
      </c>
      <c r="W133" s="50">
        <v>4344</v>
      </c>
      <c r="X133" s="50">
        <v>180</v>
      </c>
      <c r="Y133" s="50">
        <v>100</v>
      </c>
      <c r="Z133" s="50">
        <v>3882</v>
      </c>
      <c r="AA133" s="50">
        <v>31</v>
      </c>
      <c r="AB133" s="50">
        <v>5652</v>
      </c>
      <c r="AC133" s="50">
        <v>2176</v>
      </c>
      <c r="AD133" s="50">
        <v>4319</v>
      </c>
      <c r="AE133" s="50">
        <v>49069.050999999999</v>
      </c>
      <c r="AF133" s="50">
        <v>55107.0213</v>
      </c>
      <c r="AG133" s="51">
        <f t="shared" si="4"/>
        <v>0.89043192396247339</v>
      </c>
      <c r="AH133" s="52" t="s">
        <v>203</v>
      </c>
    </row>
    <row r="134" spans="2:34" s="49" customFormat="1" x14ac:dyDescent="0.25">
      <c r="B134" s="30"/>
      <c r="C134" s="30"/>
      <c r="D134" s="295" t="s">
        <v>325</v>
      </c>
      <c r="E134" s="318" t="b">
        <f t="shared" si="18"/>
        <v>0</v>
      </c>
      <c r="F134" s="50">
        <v>163</v>
      </c>
      <c r="G134" s="50">
        <v>205</v>
      </c>
      <c r="H134" s="50">
        <v>1473</v>
      </c>
      <c r="I134" s="50">
        <v>2087</v>
      </c>
      <c r="J134" s="50">
        <v>1199</v>
      </c>
      <c r="K134" s="50">
        <v>5800</v>
      </c>
      <c r="L134" s="50">
        <v>394</v>
      </c>
      <c r="M134" s="50">
        <v>2402.4974000000002</v>
      </c>
      <c r="N134" s="50">
        <v>134</v>
      </c>
      <c r="O134" s="50">
        <v>25</v>
      </c>
      <c r="P134" s="50">
        <v>4580</v>
      </c>
      <c r="Q134" s="50">
        <v>513</v>
      </c>
      <c r="R134" s="50">
        <v>3665</v>
      </c>
      <c r="S134" s="50">
        <v>1622</v>
      </c>
      <c r="T134" s="50">
        <v>211</v>
      </c>
      <c r="U134" s="50">
        <v>4878</v>
      </c>
      <c r="V134" s="50">
        <v>486</v>
      </c>
      <c r="W134" s="50">
        <v>4861</v>
      </c>
      <c r="X134" s="50">
        <v>180</v>
      </c>
      <c r="Y134" s="50">
        <v>101</v>
      </c>
      <c r="Z134" s="50">
        <v>3870</v>
      </c>
      <c r="AA134" s="50">
        <v>34</v>
      </c>
      <c r="AB134" s="50">
        <v>6188</v>
      </c>
      <c r="AC134" s="50">
        <v>2214</v>
      </c>
      <c r="AD134" s="50">
        <v>4196</v>
      </c>
      <c r="AE134" s="50">
        <v>51481.4974</v>
      </c>
      <c r="AF134" s="50">
        <v>57868.788100000005</v>
      </c>
      <c r="AG134" s="51">
        <f t="shared" si="4"/>
        <v>0.88962459886040013</v>
      </c>
      <c r="AH134" s="52" t="s">
        <v>203</v>
      </c>
    </row>
    <row r="135" spans="2:34" s="49" customFormat="1" x14ac:dyDescent="0.25">
      <c r="B135" s="30"/>
      <c r="C135" s="30"/>
      <c r="D135" s="295" t="s">
        <v>326</v>
      </c>
      <c r="E135" s="318" t="b">
        <f t="shared" si="18"/>
        <v>0</v>
      </c>
      <c r="F135" s="50">
        <v>138</v>
      </c>
      <c r="G135" s="50">
        <v>210</v>
      </c>
      <c r="H135" s="50">
        <v>1625</v>
      </c>
      <c r="I135" s="50">
        <v>2146</v>
      </c>
      <c r="J135" s="50">
        <v>1253</v>
      </c>
      <c r="K135" s="50">
        <v>5809</v>
      </c>
      <c r="L135" s="50">
        <v>373</v>
      </c>
      <c r="M135" s="50">
        <v>2568.1369999999997</v>
      </c>
      <c r="N135" s="50">
        <v>154</v>
      </c>
      <c r="O135" s="50">
        <v>26</v>
      </c>
      <c r="P135" s="50">
        <v>4228</v>
      </c>
      <c r="Q135" s="50">
        <v>573</v>
      </c>
      <c r="R135" s="50">
        <v>3649</v>
      </c>
      <c r="S135" s="50">
        <v>1903</v>
      </c>
      <c r="T135" s="50">
        <v>242</v>
      </c>
      <c r="U135" s="50">
        <v>5409</v>
      </c>
      <c r="V135" s="50">
        <v>490</v>
      </c>
      <c r="W135" s="50">
        <v>4742</v>
      </c>
      <c r="X135" s="50">
        <v>180</v>
      </c>
      <c r="Y135" s="50">
        <v>107</v>
      </c>
      <c r="Z135" s="50">
        <v>3736</v>
      </c>
      <c r="AA135" s="50">
        <v>36</v>
      </c>
      <c r="AB135" s="50">
        <v>6444</v>
      </c>
      <c r="AC135" s="50">
        <v>2153</v>
      </c>
      <c r="AD135" s="50">
        <v>4102</v>
      </c>
      <c r="AE135" s="50">
        <v>52296.137000000002</v>
      </c>
      <c r="AF135" s="50">
        <v>59060.579899999997</v>
      </c>
      <c r="AG135" s="51">
        <f t="shared" si="4"/>
        <v>0.88546602638420768</v>
      </c>
      <c r="AH135" s="52" t="s">
        <v>203</v>
      </c>
    </row>
    <row r="136" spans="2:34" s="49" customFormat="1" x14ac:dyDescent="0.25">
      <c r="B136" s="30"/>
      <c r="C136" s="30"/>
      <c r="D136" s="296" t="s">
        <v>327</v>
      </c>
      <c r="E136" s="318" t="b">
        <f t="shared" si="18"/>
        <v>0</v>
      </c>
      <c r="F136" s="50">
        <v>116</v>
      </c>
      <c r="G136" s="50">
        <v>215</v>
      </c>
      <c r="H136" s="50">
        <v>1793</v>
      </c>
      <c r="I136" s="50">
        <v>2105</v>
      </c>
      <c r="J136" s="50">
        <v>1312</v>
      </c>
      <c r="K136" s="50">
        <v>5797</v>
      </c>
      <c r="L136" s="50">
        <v>355</v>
      </c>
      <c r="M136" s="50">
        <v>2682.8903</v>
      </c>
      <c r="N136" s="50">
        <v>181</v>
      </c>
      <c r="O136" s="50">
        <v>27</v>
      </c>
      <c r="P136" s="50">
        <v>3995</v>
      </c>
      <c r="Q136" s="50">
        <v>638</v>
      </c>
      <c r="R136" s="50">
        <v>3576</v>
      </c>
      <c r="S136" s="50">
        <v>2171</v>
      </c>
      <c r="T136" s="50">
        <v>268</v>
      </c>
      <c r="U136" s="50">
        <v>6095</v>
      </c>
      <c r="V136" s="50">
        <v>496</v>
      </c>
      <c r="W136" s="50">
        <v>4593</v>
      </c>
      <c r="X136" s="50">
        <v>180</v>
      </c>
      <c r="Y136" s="50">
        <v>111</v>
      </c>
      <c r="Z136" s="50">
        <v>3501</v>
      </c>
      <c r="AA136" s="50">
        <v>36</v>
      </c>
      <c r="AB136" s="50">
        <v>6105</v>
      </c>
      <c r="AC136" s="50">
        <v>2087</v>
      </c>
      <c r="AD136" s="50">
        <v>4053</v>
      </c>
      <c r="AE136" s="50">
        <v>52488.890299999999</v>
      </c>
      <c r="AF136" s="50">
        <v>59710.524600000004</v>
      </c>
      <c r="AG136" s="51">
        <f t="shared" si="4"/>
        <v>0.87905592274766242</v>
      </c>
      <c r="AH136" s="52" t="s">
        <v>203</v>
      </c>
    </row>
    <row r="137" spans="2:34" s="49" customFormat="1" x14ac:dyDescent="0.25">
      <c r="B137" s="30"/>
      <c r="C137" s="30"/>
      <c r="D137" s="295" t="s">
        <v>328</v>
      </c>
      <c r="E137" s="318" t="b">
        <f t="shared" si="18"/>
        <v>0</v>
      </c>
      <c r="F137" s="50">
        <v>70</v>
      </c>
      <c r="G137" s="50">
        <v>153</v>
      </c>
      <c r="H137" s="50">
        <v>299</v>
      </c>
      <c r="I137" s="50">
        <v>635</v>
      </c>
      <c r="J137" s="50">
        <v>727</v>
      </c>
      <c r="K137" s="50">
        <v>996</v>
      </c>
      <c r="L137" s="50">
        <v>266</v>
      </c>
      <c r="M137" s="50">
        <v>698.95939999999996</v>
      </c>
      <c r="N137" s="50">
        <v>27.102499999999999</v>
      </c>
      <c r="O137" s="50">
        <v>11</v>
      </c>
      <c r="P137" s="50">
        <v>897</v>
      </c>
      <c r="Q137" s="50">
        <v>59</v>
      </c>
      <c r="R137" s="50">
        <v>1916</v>
      </c>
      <c r="S137" s="50">
        <v>622</v>
      </c>
      <c r="T137" s="50">
        <v>45</v>
      </c>
      <c r="U137" s="50">
        <v>1135</v>
      </c>
      <c r="V137" s="50">
        <v>541</v>
      </c>
      <c r="W137" s="50">
        <v>1910</v>
      </c>
      <c r="X137" s="50">
        <v>37</v>
      </c>
      <c r="Y137" s="50">
        <v>114</v>
      </c>
      <c r="Z137" s="50">
        <v>3181</v>
      </c>
      <c r="AA137" s="50">
        <v>51</v>
      </c>
      <c r="AB137" s="50">
        <v>2107</v>
      </c>
      <c r="AC137" s="50">
        <v>1948</v>
      </c>
      <c r="AD137" s="50">
        <v>1360</v>
      </c>
      <c r="AE137" s="50">
        <v>19806.061900000001</v>
      </c>
      <c r="AF137" s="50">
        <v>22024.657999999999</v>
      </c>
      <c r="AG137" s="51">
        <f t="shared" si="4"/>
        <v>0.89926762540421745</v>
      </c>
      <c r="AH137" s="52" t="s">
        <v>203</v>
      </c>
    </row>
    <row r="138" spans="2:34" s="49" customFormat="1" x14ac:dyDescent="0.25">
      <c r="B138" s="30"/>
      <c r="C138" s="30"/>
      <c r="D138" s="295" t="s">
        <v>329</v>
      </c>
      <c r="E138" s="318" t="b">
        <f t="shared" si="18"/>
        <v>0</v>
      </c>
      <c r="F138" s="50">
        <v>79</v>
      </c>
      <c r="G138" s="50">
        <v>151</v>
      </c>
      <c r="H138" s="50">
        <v>368</v>
      </c>
      <c r="I138" s="50">
        <v>767</v>
      </c>
      <c r="J138" s="50">
        <v>801</v>
      </c>
      <c r="K138" s="50">
        <v>1313</v>
      </c>
      <c r="L138" s="50">
        <v>318</v>
      </c>
      <c r="M138" s="50">
        <v>705.02839999999992</v>
      </c>
      <c r="N138" s="50">
        <v>39.262300000000003</v>
      </c>
      <c r="O138" s="50">
        <v>13</v>
      </c>
      <c r="P138" s="50">
        <v>1261</v>
      </c>
      <c r="Q138" s="50">
        <v>70</v>
      </c>
      <c r="R138" s="50">
        <v>2259</v>
      </c>
      <c r="S138" s="50">
        <v>732</v>
      </c>
      <c r="T138" s="50">
        <v>54</v>
      </c>
      <c r="U138" s="50">
        <v>1356</v>
      </c>
      <c r="V138" s="50">
        <v>611</v>
      </c>
      <c r="W138" s="50">
        <v>1988</v>
      </c>
      <c r="X138" s="50">
        <v>44</v>
      </c>
      <c r="Y138" s="50">
        <v>111</v>
      </c>
      <c r="Z138" s="50">
        <v>3662</v>
      </c>
      <c r="AA138" s="50">
        <v>56</v>
      </c>
      <c r="AB138" s="50">
        <v>2599</v>
      </c>
      <c r="AC138" s="50">
        <v>2186</v>
      </c>
      <c r="AD138" s="50">
        <v>1739</v>
      </c>
      <c r="AE138" s="50">
        <v>23282.290700000001</v>
      </c>
      <c r="AF138" s="50">
        <v>25888.1505</v>
      </c>
      <c r="AG138" s="51">
        <f t="shared" si="4"/>
        <v>0.89934160032019284</v>
      </c>
      <c r="AH138" s="52" t="s">
        <v>203</v>
      </c>
    </row>
    <row r="139" spans="2:34" s="49" customFormat="1" x14ac:dyDescent="0.25">
      <c r="B139" s="30"/>
      <c r="C139" s="30"/>
      <c r="D139" s="295" t="s">
        <v>330</v>
      </c>
      <c r="E139" s="318" t="b">
        <f t="shared" si="18"/>
        <v>0</v>
      </c>
      <c r="F139" s="50">
        <v>93</v>
      </c>
      <c r="G139" s="50">
        <v>153</v>
      </c>
      <c r="H139" s="50">
        <v>451</v>
      </c>
      <c r="I139" s="50">
        <v>916</v>
      </c>
      <c r="J139" s="50">
        <v>872</v>
      </c>
      <c r="K139" s="50">
        <v>1734</v>
      </c>
      <c r="L139" s="50">
        <v>368</v>
      </c>
      <c r="M139" s="50">
        <v>735.28729999999996</v>
      </c>
      <c r="N139" s="50">
        <v>53.581800000000001</v>
      </c>
      <c r="O139" s="50">
        <v>15</v>
      </c>
      <c r="P139" s="50">
        <v>1761</v>
      </c>
      <c r="Q139" s="50">
        <v>88</v>
      </c>
      <c r="R139" s="50">
        <v>2607</v>
      </c>
      <c r="S139" s="50">
        <v>846</v>
      </c>
      <c r="T139" s="50">
        <v>67</v>
      </c>
      <c r="U139" s="50">
        <v>1610</v>
      </c>
      <c r="V139" s="50">
        <v>674</v>
      </c>
      <c r="W139" s="50">
        <v>2067</v>
      </c>
      <c r="X139" s="50">
        <v>54</v>
      </c>
      <c r="Y139" s="50">
        <v>111</v>
      </c>
      <c r="Z139" s="50">
        <v>4084</v>
      </c>
      <c r="AA139" s="50">
        <v>58</v>
      </c>
      <c r="AB139" s="50">
        <v>3145</v>
      </c>
      <c r="AC139" s="50">
        <v>2396</v>
      </c>
      <c r="AD139" s="50">
        <v>2189</v>
      </c>
      <c r="AE139" s="50">
        <v>27147.8691</v>
      </c>
      <c r="AF139" s="50">
        <v>30184.667200000004</v>
      </c>
      <c r="AG139" s="51">
        <f t="shared" si="4"/>
        <v>0.89939269232691743</v>
      </c>
      <c r="AH139" s="52" t="s">
        <v>203</v>
      </c>
    </row>
    <row r="140" spans="2:34" s="49" customFormat="1" x14ac:dyDescent="0.25">
      <c r="B140" s="30"/>
      <c r="C140" s="30"/>
      <c r="D140" s="295" t="s">
        <v>331</v>
      </c>
      <c r="E140" s="318" t="b">
        <f t="shared" si="18"/>
        <v>0</v>
      </c>
      <c r="F140" s="50">
        <v>108</v>
      </c>
      <c r="G140" s="50">
        <v>150</v>
      </c>
      <c r="H140" s="50">
        <v>550</v>
      </c>
      <c r="I140" s="50">
        <v>1080</v>
      </c>
      <c r="J140" s="50">
        <v>940</v>
      </c>
      <c r="K140" s="50">
        <v>2267</v>
      </c>
      <c r="L140" s="50">
        <v>415</v>
      </c>
      <c r="M140" s="50">
        <v>804.14139999999998</v>
      </c>
      <c r="N140" s="50">
        <v>72</v>
      </c>
      <c r="O140" s="50">
        <v>16</v>
      </c>
      <c r="P140" s="50">
        <v>2380</v>
      </c>
      <c r="Q140" s="50">
        <v>119</v>
      </c>
      <c r="R140" s="50">
        <v>2939</v>
      </c>
      <c r="S140" s="50">
        <v>956</v>
      </c>
      <c r="T140" s="50">
        <v>85</v>
      </c>
      <c r="U140" s="50">
        <v>1900</v>
      </c>
      <c r="V140" s="50">
        <v>725</v>
      </c>
      <c r="W140" s="50">
        <v>2194</v>
      </c>
      <c r="X140" s="50">
        <v>69</v>
      </c>
      <c r="Y140" s="50">
        <v>111</v>
      </c>
      <c r="Z140" s="50">
        <v>4411</v>
      </c>
      <c r="AA140" s="50">
        <v>61</v>
      </c>
      <c r="AB140" s="50">
        <v>3730</v>
      </c>
      <c r="AC140" s="50">
        <v>2477</v>
      </c>
      <c r="AD140" s="50">
        <v>2695</v>
      </c>
      <c r="AE140" s="50">
        <v>31254.1414</v>
      </c>
      <c r="AF140" s="50">
        <v>34750.5118</v>
      </c>
      <c r="AG140" s="51">
        <f t="shared" si="4"/>
        <v>0.89938650630175754</v>
      </c>
      <c r="AH140" s="52" t="s">
        <v>203</v>
      </c>
    </row>
    <row r="141" spans="2:34" s="49" customFormat="1" x14ac:dyDescent="0.25">
      <c r="B141" s="30"/>
      <c r="C141" s="30"/>
      <c r="D141" s="295" t="s">
        <v>332</v>
      </c>
      <c r="E141" s="318" t="b">
        <f t="shared" si="18"/>
        <v>0</v>
      </c>
      <c r="F141" s="50">
        <v>123</v>
      </c>
      <c r="G141" s="50">
        <v>142</v>
      </c>
      <c r="H141" s="50">
        <v>657</v>
      </c>
      <c r="I141" s="50">
        <v>1237</v>
      </c>
      <c r="J141" s="50">
        <v>997</v>
      </c>
      <c r="K141" s="50">
        <v>2895</v>
      </c>
      <c r="L141" s="50">
        <v>450</v>
      </c>
      <c r="M141" s="50">
        <v>927.81189999999992</v>
      </c>
      <c r="N141" s="50">
        <v>91</v>
      </c>
      <c r="O141" s="50">
        <v>16</v>
      </c>
      <c r="P141" s="50">
        <v>3051</v>
      </c>
      <c r="Q141" s="50">
        <v>165</v>
      </c>
      <c r="R141" s="50">
        <v>3205</v>
      </c>
      <c r="S141" s="50">
        <v>1065</v>
      </c>
      <c r="T141" s="50">
        <v>107</v>
      </c>
      <c r="U141" s="50">
        <v>2218</v>
      </c>
      <c r="V141" s="50">
        <v>745</v>
      </c>
      <c r="W141" s="50">
        <v>2408</v>
      </c>
      <c r="X141" s="50">
        <v>89</v>
      </c>
      <c r="Y141" s="50">
        <v>110</v>
      </c>
      <c r="Z141" s="50">
        <v>4388</v>
      </c>
      <c r="AA141" s="50">
        <v>62</v>
      </c>
      <c r="AB141" s="50">
        <v>4323</v>
      </c>
      <c r="AC141" s="50">
        <v>2513</v>
      </c>
      <c r="AD141" s="50">
        <v>3207</v>
      </c>
      <c r="AE141" s="50">
        <v>35191.811900000001</v>
      </c>
      <c r="AF141" s="50">
        <v>39178.603600000002</v>
      </c>
      <c r="AG141" s="51">
        <f t="shared" si="4"/>
        <v>0.89824058711474852</v>
      </c>
      <c r="AH141" s="52" t="s">
        <v>203</v>
      </c>
    </row>
    <row r="142" spans="2:34" s="49" customFormat="1" x14ac:dyDescent="0.25">
      <c r="B142" s="30"/>
      <c r="C142" s="30"/>
      <c r="D142" s="295" t="s">
        <v>333</v>
      </c>
      <c r="E142" s="318" t="b">
        <f t="shared" si="18"/>
        <v>0</v>
      </c>
      <c r="F142" s="50">
        <v>139</v>
      </c>
      <c r="G142" s="50">
        <v>138</v>
      </c>
      <c r="H142" s="50">
        <v>780</v>
      </c>
      <c r="I142" s="50">
        <v>1354</v>
      </c>
      <c r="J142" s="50">
        <v>1045</v>
      </c>
      <c r="K142" s="50">
        <v>3578</v>
      </c>
      <c r="L142" s="50">
        <v>463</v>
      </c>
      <c r="M142" s="50">
        <v>1107.7298999999998</v>
      </c>
      <c r="N142" s="50">
        <v>111</v>
      </c>
      <c r="O142" s="50">
        <v>17</v>
      </c>
      <c r="P142" s="50">
        <v>3694</v>
      </c>
      <c r="Q142" s="50">
        <v>221</v>
      </c>
      <c r="R142" s="50">
        <v>3368</v>
      </c>
      <c r="S142" s="50">
        <v>1172</v>
      </c>
      <c r="T142" s="50">
        <v>127</v>
      </c>
      <c r="U142" s="50">
        <v>2600</v>
      </c>
      <c r="V142" s="50">
        <v>628</v>
      </c>
      <c r="W142" s="50">
        <v>2734</v>
      </c>
      <c r="X142" s="50">
        <v>112</v>
      </c>
      <c r="Y142" s="50">
        <v>106</v>
      </c>
      <c r="Z142" s="50">
        <v>4228</v>
      </c>
      <c r="AA142" s="50">
        <v>61</v>
      </c>
      <c r="AB142" s="50">
        <v>4818</v>
      </c>
      <c r="AC142" s="50">
        <v>2502</v>
      </c>
      <c r="AD142" s="50">
        <v>3674</v>
      </c>
      <c r="AE142" s="50">
        <v>38777.729899999998</v>
      </c>
      <c r="AF142" s="50">
        <v>43198.4856</v>
      </c>
      <c r="AG142" s="51">
        <f t="shared" si="4"/>
        <v>0.8976641046879662</v>
      </c>
      <c r="AH142" s="52" t="s">
        <v>203</v>
      </c>
    </row>
    <row r="143" spans="2:34" s="49" customFormat="1" x14ac:dyDescent="0.25">
      <c r="B143" s="30"/>
      <c r="C143" s="30"/>
      <c r="D143" s="295" t="s">
        <v>334</v>
      </c>
      <c r="E143" s="318" t="b">
        <f t="shared" si="18"/>
        <v>0</v>
      </c>
      <c r="F143" s="50">
        <v>154</v>
      </c>
      <c r="G143" s="50">
        <v>147</v>
      </c>
      <c r="H143" s="50">
        <v>919</v>
      </c>
      <c r="I143" s="50">
        <v>1486</v>
      </c>
      <c r="J143" s="50">
        <v>1048</v>
      </c>
      <c r="K143" s="50">
        <v>4216</v>
      </c>
      <c r="L143" s="50">
        <v>441</v>
      </c>
      <c r="M143" s="50">
        <v>1328.5916</v>
      </c>
      <c r="N143" s="50">
        <v>129</v>
      </c>
      <c r="O143" s="50">
        <v>17</v>
      </c>
      <c r="P143" s="50">
        <v>4144</v>
      </c>
      <c r="Q143" s="50">
        <v>285</v>
      </c>
      <c r="R143" s="50">
        <v>3430</v>
      </c>
      <c r="S143" s="50">
        <v>1276</v>
      </c>
      <c r="T143" s="50">
        <v>143</v>
      </c>
      <c r="U143" s="50">
        <v>2959</v>
      </c>
      <c r="V143" s="50">
        <v>556</v>
      </c>
      <c r="W143" s="50">
        <v>3167</v>
      </c>
      <c r="X143" s="50">
        <v>136</v>
      </c>
      <c r="Y143" s="50">
        <v>101</v>
      </c>
      <c r="Z143" s="50">
        <v>4501</v>
      </c>
      <c r="AA143" s="50">
        <v>57</v>
      </c>
      <c r="AB143" s="50">
        <v>5031</v>
      </c>
      <c r="AC143" s="50">
        <v>2424</v>
      </c>
      <c r="AD143" s="50">
        <v>3967</v>
      </c>
      <c r="AE143" s="50">
        <v>42062.5916</v>
      </c>
      <c r="AF143" s="50">
        <v>46914.439700000003</v>
      </c>
      <c r="AG143" s="51">
        <f t="shared" si="4"/>
        <v>0.89658092197145001</v>
      </c>
      <c r="AH143" s="52" t="s">
        <v>203</v>
      </c>
    </row>
    <row r="144" spans="2:34" s="49" customFormat="1" x14ac:dyDescent="0.25">
      <c r="B144" s="30"/>
      <c r="C144" s="30"/>
      <c r="D144" s="295" t="s">
        <v>335</v>
      </c>
      <c r="E144" s="318" t="b">
        <f t="shared" si="18"/>
        <v>0</v>
      </c>
      <c r="F144" s="50">
        <v>171</v>
      </c>
      <c r="G144" s="50">
        <v>147</v>
      </c>
      <c r="H144" s="50">
        <v>1051</v>
      </c>
      <c r="I144" s="50">
        <v>1622</v>
      </c>
      <c r="J144" s="50">
        <v>1098</v>
      </c>
      <c r="K144" s="50">
        <v>4735</v>
      </c>
      <c r="L144" s="50">
        <v>424</v>
      </c>
      <c r="M144" s="50">
        <v>1564.5041000000001</v>
      </c>
      <c r="N144" s="50">
        <v>146</v>
      </c>
      <c r="O144" s="50">
        <v>18</v>
      </c>
      <c r="P144" s="50">
        <v>4570</v>
      </c>
      <c r="Q144" s="50">
        <v>340</v>
      </c>
      <c r="R144" s="50">
        <v>3418</v>
      </c>
      <c r="S144" s="50">
        <v>1382</v>
      </c>
      <c r="T144" s="50">
        <v>158</v>
      </c>
      <c r="U144" s="50">
        <v>3444</v>
      </c>
      <c r="V144" s="50">
        <v>549</v>
      </c>
      <c r="W144" s="50">
        <v>3723</v>
      </c>
      <c r="X144" s="50">
        <v>152</v>
      </c>
      <c r="Y144" s="50">
        <v>97</v>
      </c>
      <c r="Z144" s="50">
        <v>4490</v>
      </c>
      <c r="AA144" s="50">
        <v>52</v>
      </c>
      <c r="AB144" s="50">
        <v>4973</v>
      </c>
      <c r="AC144" s="50">
        <v>2094</v>
      </c>
      <c r="AD144" s="50">
        <v>4148</v>
      </c>
      <c r="AE144" s="50">
        <v>44566.504099999998</v>
      </c>
      <c r="AF144" s="50">
        <v>49836.928800000002</v>
      </c>
      <c r="AG144" s="51">
        <f t="shared" si="4"/>
        <v>0.89424659932094364</v>
      </c>
      <c r="AH144" s="52" t="s">
        <v>203</v>
      </c>
    </row>
    <row r="145" spans="2:34" s="49" customFormat="1" x14ac:dyDescent="0.25">
      <c r="B145" s="30"/>
      <c r="C145" s="30"/>
      <c r="D145" s="295" t="s">
        <v>336</v>
      </c>
      <c r="E145" s="318" t="b">
        <f t="shared" si="18"/>
        <v>0</v>
      </c>
      <c r="F145" s="50">
        <v>173</v>
      </c>
      <c r="G145" s="50">
        <v>144</v>
      </c>
      <c r="H145" s="50">
        <v>1187</v>
      </c>
      <c r="I145" s="50">
        <v>1728</v>
      </c>
      <c r="J145" s="50">
        <v>1142</v>
      </c>
      <c r="K145" s="50">
        <v>5185</v>
      </c>
      <c r="L145" s="50">
        <v>397</v>
      </c>
      <c r="M145" s="50">
        <v>1826.2216000000001</v>
      </c>
      <c r="N145" s="50">
        <v>164</v>
      </c>
      <c r="O145" s="50">
        <v>17</v>
      </c>
      <c r="P145" s="50">
        <v>4770</v>
      </c>
      <c r="Q145" s="50">
        <v>402</v>
      </c>
      <c r="R145" s="50">
        <v>3373</v>
      </c>
      <c r="S145" s="50">
        <v>1517</v>
      </c>
      <c r="T145" s="50">
        <v>172</v>
      </c>
      <c r="U145" s="50">
        <v>3734</v>
      </c>
      <c r="V145" s="50">
        <v>536</v>
      </c>
      <c r="W145" s="50">
        <v>4458</v>
      </c>
      <c r="X145" s="50">
        <v>165</v>
      </c>
      <c r="Y145" s="50">
        <v>95</v>
      </c>
      <c r="Z145" s="50">
        <v>4052</v>
      </c>
      <c r="AA145" s="50">
        <v>49</v>
      </c>
      <c r="AB145" s="50">
        <v>5381</v>
      </c>
      <c r="AC145" s="50">
        <v>1964</v>
      </c>
      <c r="AD145" s="50">
        <v>4118</v>
      </c>
      <c r="AE145" s="50">
        <v>46749.221600000004</v>
      </c>
      <c r="AF145" s="50">
        <v>52307.870800000004</v>
      </c>
      <c r="AG145" s="51">
        <f t="shared" si="4"/>
        <v>0.89373206909427483</v>
      </c>
      <c r="AH145" s="52" t="s">
        <v>203</v>
      </c>
    </row>
    <row r="146" spans="2:34" s="49" customFormat="1" x14ac:dyDescent="0.25">
      <c r="B146" s="30"/>
      <c r="C146" s="30"/>
      <c r="D146" s="295" t="s">
        <v>337</v>
      </c>
      <c r="E146" s="318" t="b">
        <f t="shared" si="18"/>
        <v>0</v>
      </c>
      <c r="F146" s="50">
        <v>165</v>
      </c>
      <c r="G146" s="50">
        <v>141</v>
      </c>
      <c r="H146" s="50">
        <v>1326</v>
      </c>
      <c r="I146" s="50">
        <v>1871</v>
      </c>
      <c r="J146" s="50">
        <v>1149</v>
      </c>
      <c r="K146" s="50">
        <v>5458</v>
      </c>
      <c r="L146" s="50">
        <v>385</v>
      </c>
      <c r="M146" s="50">
        <v>2059.5230999999999</v>
      </c>
      <c r="N146" s="50">
        <v>182</v>
      </c>
      <c r="O146" s="50">
        <v>19</v>
      </c>
      <c r="P146" s="50">
        <v>4677</v>
      </c>
      <c r="Q146" s="50">
        <v>443</v>
      </c>
      <c r="R146" s="50">
        <v>3338</v>
      </c>
      <c r="S146" s="50">
        <v>1700</v>
      </c>
      <c r="T146" s="50">
        <v>189</v>
      </c>
      <c r="U146" s="50">
        <v>4182</v>
      </c>
      <c r="V146" s="50">
        <v>511</v>
      </c>
      <c r="W146" s="50">
        <v>5252</v>
      </c>
      <c r="X146" s="50">
        <v>175</v>
      </c>
      <c r="Y146" s="50">
        <v>92</v>
      </c>
      <c r="Z146" s="50">
        <v>3899</v>
      </c>
      <c r="AA146" s="50">
        <v>49</v>
      </c>
      <c r="AB146" s="50">
        <v>5528</v>
      </c>
      <c r="AC146" s="50">
        <v>2009</v>
      </c>
      <c r="AD146" s="50">
        <v>4120</v>
      </c>
      <c r="AE146" s="50">
        <v>48919.523099999999</v>
      </c>
      <c r="AF146" s="50">
        <v>54780.5098</v>
      </c>
      <c r="AG146" s="51">
        <f t="shared" si="4"/>
        <v>0.89300963570076153</v>
      </c>
      <c r="AH146" s="52" t="s">
        <v>203</v>
      </c>
    </row>
    <row r="147" spans="2:34" s="49" customFormat="1" x14ac:dyDescent="0.25">
      <c r="B147" s="30"/>
      <c r="C147" s="30"/>
      <c r="D147" s="295" t="s">
        <v>338</v>
      </c>
      <c r="E147" s="318" t="b">
        <f t="shared" si="18"/>
        <v>0</v>
      </c>
      <c r="F147" s="50">
        <v>152</v>
      </c>
      <c r="G147" s="50">
        <v>140</v>
      </c>
      <c r="H147" s="50">
        <v>1477</v>
      </c>
      <c r="I147" s="50">
        <v>2014</v>
      </c>
      <c r="J147" s="50">
        <v>1191</v>
      </c>
      <c r="K147" s="50">
        <v>5548</v>
      </c>
      <c r="L147" s="50">
        <v>391</v>
      </c>
      <c r="M147" s="50">
        <v>2253.9263000000001</v>
      </c>
      <c r="N147" s="50">
        <v>202</v>
      </c>
      <c r="O147" s="50">
        <v>20</v>
      </c>
      <c r="P147" s="50">
        <v>4474</v>
      </c>
      <c r="Q147" s="50">
        <v>486</v>
      </c>
      <c r="R147" s="50">
        <v>3353</v>
      </c>
      <c r="S147" s="50">
        <v>1900</v>
      </c>
      <c r="T147" s="50">
        <v>203</v>
      </c>
      <c r="U147" s="50">
        <v>4678</v>
      </c>
      <c r="V147" s="50">
        <v>475</v>
      </c>
      <c r="W147" s="50">
        <v>5624</v>
      </c>
      <c r="X147" s="50">
        <v>172</v>
      </c>
      <c r="Y147" s="50">
        <v>92</v>
      </c>
      <c r="Z147" s="50">
        <v>3914</v>
      </c>
      <c r="AA147" s="50">
        <v>49</v>
      </c>
      <c r="AB147" s="50">
        <v>5248</v>
      </c>
      <c r="AC147" s="50">
        <v>2016</v>
      </c>
      <c r="AD147" s="50">
        <v>4144</v>
      </c>
      <c r="AE147" s="50">
        <v>50216.926299999999</v>
      </c>
      <c r="AF147" s="50">
        <v>56363.957399999999</v>
      </c>
      <c r="AG147" s="51">
        <f t="shared" si="4"/>
        <v>0.89094039198887054</v>
      </c>
      <c r="AH147" s="52" t="s">
        <v>203</v>
      </c>
    </row>
    <row r="148" spans="2:34" s="49" customFormat="1" x14ac:dyDescent="0.25">
      <c r="B148" s="30"/>
      <c r="C148" s="30"/>
      <c r="D148" s="295" t="s">
        <v>339</v>
      </c>
      <c r="E148" s="318" t="b">
        <f t="shared" si="18"/>
        <v>0</v>
      </c>
      <c r="F148" s="50">
        <v>127</v>
      </c>
      <c r="G148" s="50">
        <v>144</v>
      </c>
      <c r="H148" s="50">
        <v>1614</v>
      </c>
      <c r="I148" s="50">
        <v>2076</v>
      </c>
      <c r="J148" s="50">
        <v>1158</v>
      </c>
      <c r="K148" s="50">
        <v>5517</v>
      </c>
      <c r="L148" s="50">
        <v>364</v>
      </c>
      <c r="M148" s="50">
        <v>2409.5183000000002</v>
      </c>
      <c r="N148" s="50">
        <v>226</v>
      </c>
      <c r="O148" s="50">
        <v>21</v>
      </c>
      <c r="P148" s="50">
        <v>4100</v>
      </c>
      <c r="Q148" s="50">
        <v>564</v>
      </c>
      <c r="R148" s="50">
        <v>3386</v>
      </c>
      <c r="S148" s="50">
        <v>2134</v>
      </c>
      <c r="T148" s="50">
        <v>203</v>
      </c>
      <c r="U148" s="50">
        <v>5096</v>
      </c>
      <c r="V148" s="50">
        <v>471</v>
      </c>
      <c r="W148" s="50">
        <v>5277</v>
      </c>
      <c r="X148" s="50">
        <v>169</v>
      </c>
      <c r="Y148" s="50">
        <v>94</v>
      </c>
      <c r="Z148" s="50">
        <v>3675</v>
      </c>
      <c r="AA148" s="50">
        <v>49</v>
      </c>
      <c r="AB148" s="50">
        <v>5515</v>
      </c>
      <c r="AC148" s="50">
        <v>1935</v>
      </c>
      <c r="AD148" s="50">
        <v>3702</v>
      </c>
      <c r="AE148" s="50">
        <v>50026.518299999996</v>
      </c>
      <c r="AF148" s="50">
        <v>56371.175199999998</v>
      </c>
      <c r="AG148" s="51">
        <f>IF(ISNUMBER(AE148), (AE148/AF148), "-")</f>
        <v>0.88744856076727663</v>
      </c>
      <c r="AH148" s="52" t="s">
        <v>203</v>
      </c>
    </row>
    <row r="149" spans="2:34" s="49" customFormat="1" x14ac:dyDescent="0.25">
      <c r="B149" s="30"/>
      <c r="C149" s="30"/>
      <c r="D149" s="297" t="s">
        <v>340</v>
      </c>
      <c r="E149" s="318" t="b">
        <f t="shared" si="18"/>
        <v>0</v>
      </c>
      <c r="F149" s="70">
        <v>96</v>
      </c>
      <c r="G149" s="70">
        <v>149</v>
      </c>
      <c r="H149" s="70">
        <v>1687</v>
      </c>
      <c r="I149" s="70">
        <v>2039</v>
      </c>
      <c r="J149" s="70">
        <v>1200</v>
      </c>
      <c r="K149" s="70">
        <v>6004</v>
      </c>
      <c r="L149" s="70">
        <v>313</v>
      </c>
      <c r="M149" s="70">
        <v>2503.1189999999997</v>
      </c>
      <c r="N149" s="70">
        <v>254</v>
      </c>
      <c r="O149" s="70">
        <v>24</v>
      </c>
      <c r="P149" s="70">
        <v>3898</v>
      </c>
      <c r="Q149" s="70">
        <v>598</v>
      </c>
      <c r="R149" s="70">
        <v>3298</v>
      </c>
      <c r="S149" s="70">
        <v>2327</v>
      </c>
      <c r="T149" s="70">
        <v>218</v>
      </c>
      <c r="U149" s="70">
        <v>5133</v>
      </c>
      <c r="V149" s="70">
        <v>396</v>
      </c>
      <c r="W149" s="70">
        <v>4944</v>
      </c>
      <c r="X149" s="70">
        <v>164</v>
      </c>
      <c r="Y149" s="70">
        <v>98</v>
      </c>
      <c r="Z149" s="70">
        <v>2962</v>
      </c>
      <c r="AA149" s="70">
        <v>45</v>
      </c>
      <c r="AB149" s="70">
        <v>5227</v>
      </c>
      <c r="AC149" s="70">
        <v>1850</v>
      </c>
      <c r="AD149" s="70">
        <v>3644</v>
      </c>
      <c r="AE149" s="70">
        <v>49071.118999999999</v>
      </c>
      <c r="AF149" s="70">
        <v>55521.029600000002</v>
      </c>
      <c r="AG149" s="53">
        <f>IF(ISNUMBER(AE149), (AE149/AF149), "-")</f>
        <v>0.88382941299056883</v>
      </c>
      <c r="AH149" s="68" t="s">
        <v>203</v>
      </c>
    </row>
    <row r="150" spans="2:34" s="49" customFormat="1" ht="25.5" x14ac:dyDescent="0.25">
      <c r="B150" s="30" t="s">
        <v>341</v>
      </c>
      <c r="C150" s="30" t="s">
        <v>342</v>
      </c>
      <c r="D150" s="291" t="s">
        <v>343</v>
      </c>
      <c r="E150" s="318" t="b">
        <f t="shared" si="18"/>
        <v>0</v>
      </c>
      <c r="F150" s="71" t="s">
        <v>195</v>
      </c>
      <c r="G150" s="71" t="s">
        <v>195</v>
      </c>
      <c r="H150" s="71">
        <v>33.799999999999997</v>
      </c>
      <c r="I150" s="71">
        <v>30</v>
      </c>
      <c r="J150" s="71" t="s">
        <v>195</v>
      </c>
      <c r="K150" s="71">
        <v>32.1</v>
      </c>
      <c r="L150" s="71">
        <v>23</v>
      </c>
      <c r="M150" s="71" t="s">
        <v>195</v>
      </c>
      <c r="N150" s="71" t="s">
        <v>195</v>
      </c>
      <c r="O150" s="71" t="s">
        <v>195</v>
      </c>
      <c r="P150" s="71">
        <v>35.9</v>
      </c>
      <c r="Q150" s="71">
        <v>19</v>
      </c>
      <c r="R150" s="71">
        <v>34.5</v>
      </c>
      <c r="S150" s="71">
        <v>30.1</v>
      </c>
      <c r="T150" s="71">
        <v>39.200000000000003</v>
      </c>
      <c r="U150" s="71">
        <v>14.6</v>
      </c>
      <c r="V150" s="71">
        <v>49</v>
      </c>
      <c r="W150" s="71" t="s">
        <v>195</v>
      </c>
      <c r="X150" s="71" t="s">
        <v>195</v>
      </c>
      <c r="Y150" s="71" t="s">
        <v>195</v>
      </c>
      <c r="Z150" s="71">
        <v>32.5</v>
      </c>
      <c r="AA150" s="71" t="s">
        <v>195</v>
      </c>
      <c r="AB150" s="71">
        <v>33.299999999999997</v>
      </c>
      <c r="AC150" s="71">
        <v>27.7</v>
      </c>
      <c r="AD150" s="71" t="s">
        <v>195</v>
      </c>
      <c r="AE150" s="71" t="s">
        <v>195</v>
      </c>
      <c r="AF150" s="71" t="s">
        <v>195</v>
      </c>
      <c r="AG150" s="71" t="s">
        <v>195</v>
      </c>
      <c r="AH150" s="48" t="s">
        <v>207</v>
      </c>
    </row>
    <row r="151" spans="2:34" s="49" customFormat="1" x14ac:dyDescent="0.25">
      <c r="B151" s="30"/>
      <c r="C151" s="30"/>
      <c r="D151" s="291" t="s">
        <v>344</v>
      </c>
      <c r="E151" s="321" t="b">
        <f t="shared" si="18"/>
        <v>0</v>
      </c>
      <c r="F151" s="65" t="s">
        <v>195</v>
      </c>
      <c r="G151" s="65" t="s">
        <v>195</v>
      </c>
      <c r="H151" s="65">
        <v>2004</v>
      </c>
      <c r="I151" s="65">
        <v>2005</v>
      </c>
      <c r="J151" s="65" t="s">
        <v>195</v>
      </c>
      <c r="K151" s="65">
        <v>2005</v>
      </c>
      <c r="L151" s="65">
        <v>2000</v>
      </c>
      <c r="M151" s="65" t="s">
        <v>195</v>
      </c>
      <c r="N151" s="65" t="s">
        <v>345</v>
      </c>
      <c r="O151" s="65" t="s">
        <v>195</v>
      </c>
      <c r="P151" s="65">
        <v>2003</v>
      </c>
      <c r="Q151" s="65">
        <v>2004</v>
      </c>
      <c r="R151" s="65">
        <v>2004</v>
      </c>
      <c r="S151" s="65">
        <v>2003</v>
      </c>
      <c r="T151" s="65">
        <v>2000</v>
      </c>
      <c r="U151" s="65">
        <v>2003</v>
      </c>
      <c r="V151" s="65">
        <v>2005</v>
      </c>
      <c r="W151" s="65" t="s">
        <v>195</v>
      </c>
      <c r="X151" s="65" t="s">
        <v>195</v>
      </c>
      <c r="Y151" s="65" t="s">
        <v>195</v>
      </c>
      <c r="Z151" s="65">
        <v>2005</v>
      </c>
      <c r="AA151" s="65" t="s">
        <v>195</v>
      </c>
      <c r="AB151" s="65">
        <v>2005</v>
      </c>
      <c r="AC151" s="65" t="s">
        <v>346</v>
      </c>
      <c r="AD151" s="65" t="s">
        <v>195</v>
      </c>
      <c r="AE151" s="65" t="s">
        <v>195</v>
      </c>
      <c r="AF151" s="65" t="s">
        <v>195</v>
      </c>
      <c r="AG151" s="65" t="s">
        <v>195</v>
      </c>
      <c r="AH151" s="52" t="s">
        <v>207</v>
      </c>
    </row>
    <row r="152" spans="2:34" s="49" customFormat="1" ht="25.5" x14ac:dyDescent="0.25">
      <c r="B152" s="30"/>
      <c r="C152" s="30"/>
      <c r="D152" s="295" t="s">
        <v>347</v>
      </c>
      <c r="E152" s="318" t="b">
        <f t="shared" si="18"/>
        <v>0</v>
      </c>
      <c r="F152" s="65" t="s">
        <v>195</v>
      </c>
      <c r="G152" s="65" t="s">
        <v>195</v>
      </c>
      <c r="H152" s="65" t="s">
        <v>195</v>
      </c>
      <c r="I152" s="65" t="s">
        <v>195</v>
      </c>
      <c r="J152" s="65" t="s">
        <v>195</v>
      </c>
      <c r="K152" s="65" t="s">
        <v>195</v>
      </c>
      <c r="L152" s="65">
        <v>33.700000000000003</v>
      </c>
      <c r="M152" s="65">
        <v>34.5</v>
      </c>
      <c r="N152" s="65" t="s">
        <v>195</v>
      </c>
      <c r="O152" s="65" t="s">
        <v>195</v>
      </c>
      <c r="P152" s="65" t="s">
        <v>195</v>
      </c>
      <c r="Q152" s="65" t="s">
        <v>195</v>
      </c>
      <c r="R152" s="65">
        <v>42.1</v>
      </c>
      <c r="S152" s="65" t="s">
        <v>195</v>
      </c>
      <c r="T152" s="65" t="s">
        <v>195</v>
      </c>
      <c r="U152" s="65" t="s">
        <v>195</v>
      </c>
      <c r="V152" s="65" t="s">
        <v>195</v>
      </c>
      <c r="W152" s="65" t="s">
        <v>195</v>
      </c>
      <c r="X152" s="65" t="s">
        <v>195</v>
      </c>
      <c r="Y152" s="65" t="s">
        <v>195</v>
      </c>
      <c r="Z152" s="65">
        <v>37.700000000000003</v>
      </c>
      <c r="AA152" s="65" t="s">
        <v>195</v>
      </c>
      <c r="AB152" s="65" t="s">
        <v>195</v>
      </c>
      <c r="AC152" s="65" t="s">
        <v>195</v>
      </c>
      <c r="AD152" s="65">
        <v>43.5</v>
      </c>
      <c r="AE152" s="65" t="s">
        <v>195</v>
      </c>
      <c r="AF152" s="65" t="s">
        <v>195</v>
      </c>
      <c r="AG152" s="65" t="s">
        <v>195</v>
      </c>
      <c r="AH152" s="52" t="s">
        <v>207</v>
      </c>
    </row>
    <row r="153" spans="2:34" s="49" customFormat="1" ht="25.5" x14ac:dyDescent="0.25">
      <c r="B153" s="30"/>
      <c r="C153" s="30"/>
      <c r="D153" s="295" t="s">
        <v>348</v>
      </c>
      <c r="E153" s="318" t="b">
        <f t="shared" si="18"/>
        <v>0</v>
      </c>
      <c r="F153" s="65" t="s">
        <v>195</v>
      </c>
      <c r="G153" s="65" t="s">
        <v>195</v>
      </c>
      <c r="H153" s="65" t="s">
        <v>195</v>
      </c>
      <c r="I153" s="65" t="s">
        <v>195</v>
      </c>
      <c r="J153" s="65">
        <v>18.3</v>
      </c>
      <c r="K153" s="65" t="s">
        <v>195</v>
      </c>
      <c r="L153" s="65" t="s">
        <v>195</v>
      </c>
      <c r="M153" s="65" t="s">
        <v>195</v>
      </c>
      <c r="N153" s="65">
        <v>2.1</v>
      </c>
      <c r="O153" s="65" t="s">
        <v>195</v>
      </c>
      <c r="P153" s="65" t="s">
        <v>195</v>
      </c>
      <c r="Q153" s="65" t="s">
        <v>195</v>
      </c>
      <c r="R153" s="65" t="s">
        <v>195</v>
      </c>
      <c r="S153" s="65" t="s">
        <v>195</v>
      </c>
      <c r="T153" s="65">
        <v>58.5</v>
      </c>
      <c r="U153" s="65" t="s">
        <v>195</v>
      </c>
      <c r="V153" s="65" t="s">
        <v>195</v>
      </c>
      <c r="W153" s="65" t="s">
        <v>195</v>
      </c>
      <c r="X153" s="65">
        <v>50.4</v>
      </c>
      <c r="Y153" s="65" t="s">
        <v>195</v>
      </c>
      <c r="Z153" s="65" t="s">
        <v>195</v>
      </c>
      <c r="AA153" s="65">
        <v>33.200000000000003</v>
      </c>
      <c r="AB153" s="65" t="s">
        <v>195</v>
      </c>
      <c r="AC153" s="65">
        <v>35</v>
      </c>
      <c r="AD153" s="65" t="s">
        <v>195</v>
      </c>
      <c r="AE153" s="65" t="s">
        <v>195</v>
      </c>
      <c r="AF153" s="65" t="s">
        <v>195</v>
      </c>
      <c r="AG153" s="65" t="s">
        <v>195</v>
      </c>
      <c r="AH153" s="52" t="s">
        <v>207</v>
      </c>
    </row>
    <row r="154" spans="2:34" s="49" customFormat="1" ht="25.5" x14ac:dyDescent="0.25">
      <c r="B154" s="30"/>
      <c r="C154" s="30"/>
      <c r="D154" s="295" t="s">
        <v>349</v>
      </c>
      <c r="E154" s="318" t="b">
        <f t="shared" si="18"/>
        <v>0</v>
      </c>
      <c r="F154" s="65" t="s">
        <v>195</v>
      </c>
      <c r="G154" s="65" t="s">
        <v>195</v>
      </c>
      <c r="H154" s="65" t="s">
        <v>195</v>
      </c>
      <c r="I154" s="65" t="s">
        <v>195</v>
      </c>
      <c r="J154" s="65" t="s">
        <v>195</v>
      </c>
      <c r="K154" s="65" t="s">
        <v>195</v>
      </c>
      <c r="L154" s="65" t="s">
        <v>195</v>
      </c>
      <c r="M154" s="65" t="s">
        <v>195</v>
      </c>
      <c r="N154" s="65" t="s">
        <v>195</v>
      </c>
      <c r="O154" s="65" t="s">
        <v>195</v>
      </c>
      <c r="P154" s="65" t="s">
        <v>195</v>
      </c>
      <c r="Q154" s="65" t="s">
        <v>195</v>
      </c>
      <c r="R154" s="65" t="s">
        <v>195</v>
      </c>
      <c r="S154" s="65" t="s">
        <v>195</v>
      </c>
      <c r="T154" s="65" t="s">
        <v>195</v>
      </c>
      <c r="U154" s="65">
        <v>28.2</v>
      </c>
      <c r="V154" s="65" t="s">
        <v>195</v>
      </c>
      <c r="W154" s="65" t="s">
        <v>195</v>
      </c>
      <c r="X154" s="65" t="s">
        <v>195</v>
      </c>
      <c r="Y154" s="65" t="s">
        <v>195</v>
      </c>
      <c r="Z154" s="65" t="s">
        <v>195</v>
      </c>
      <c r="AA154" s="65" t="s">
        <v>195</v>
      </c>
      <c r="AB154" s="65">
        <v>41.3</v>
      </c>
      <c r="AC154" s="65" t="s">
        <v>195</v>
      </c>
      <c r="AD154" s="65" t="s">
        <v>195</v>
      </c>
      <c r="AE154" s="65" t="s">
        <v>195</v>
      </c>
      <c r="AF154" s="65" t="s">
        <v>195</v>
      </c>
      <c r="AG154" s="65" t="s">
        <v>195</v>
      </c>
      <c r="AH154" s="52" t="s">
        <v>207</v>
      </c>
    </row>
    <row r="155" spans="2:34" s="49" customFormat="1" ht="25.5" x14ac:dyDescent="0.25">
      <c r="B155" s="30"/>
      <c r="C155" s="30"/>
      <c r="D155" s="295" t="s">
        <v>350</v>
      </c>
      <c r="E155" s="318" t="b">
        <f t="shared" si="18"/>
        <v>0</v>
      </c>
      <c r="F155" s="65" t="s">
        <v>195</v>
      </c>
      <c r="G155" s="65" t="s">
        <v>195</v>
      </c>
      <c r="H155" s="65" t="s">
        <v>195</v>
      </c>
      <c r="I155" s="65" t="s">
        <v>195</v>
      </c>
      <c r="J155" s="65" t="s">
        <v>195</v>
      </c>
      <c r="K155" s="65" t="s">
        <v>195</v>
      </c>
      <c r="L155" s="65" t="s">
        <v>195</v>
      </c>
      <c r="M155" s="65" t="s">
        <v>195</v>
      </c>
      <c r="N155" s="65" t="s">
        <v>195</v>
      </c>
      <c r="O155" s="65" t="s">
        <v>195</v>
      </c>
      <c r="P155" s="65">
        <v>51.2</v>
      </c>
      <c r="Q155" s="65">
        <v>28.1</v>
      </c>
      <c r="R155" s="65" t="s">
        <v>195</v>
      </c>
      <c r="S155" s="65">
        <v>31.5</v>
      </c>
      <c r="T155" s="65" t="s">
        <v>195</v>
      </c>
      <c r="U155" s="65" t="s">
        <v>195</v>
      </c>
      <c r="V155" s="65" t="s">
        <v>195</v>
      </c>
      <c r="W155" s="65" t="s">
        <v>195</v>
      </c>
      <c r="X155" s="65" t="s">
        <v>195</v>
      </c>
      <c r="Y155" s="65" t="s">
        <v>195</v>
      </c>
      <c r="Z155" s="65" t="s">
        <v>195</v>
      </c>
      <c r="AA155" s="65" t="s">
        <v>195</v>
      </c>
      <c r="AB155" s="65" t="s">
        <v>195</v>
      </c>
      <c r="AC155" s="65">
        <v>37.5</v>
      </c>
      <c r="AD155" s="65" t="s">
        <v>195</v>
      </c>
      <c r="AE155" s="65" t="s">
        <v>195</v>
      </c>
      <c r="AF155" s="65" t="s">
        <v>195</v>
      </c>
      <c r="AG155" s="65" t="s">
        <v>195</v>
      </c>
      <c r="AH155" s="52" t="s">
        <v>207</v>
      </c>
    </row>
    <row r="156" spans="2:34" s="49" customFormat="1" ht="25.5" x14ac:dyDescent="0.25">
      <c r="B156" s="30"/>
      <c r="C156" s="30"/>
      <c r="D156" s="295" t="s">
        <v>351</v>
      </c>
      <c r="E156" s="318" t="b">
        <f t="shared" si="18"/>
        <v>0</v>
      </c>
      <c r="F156" s="65" t="s">
        <v>195</v>
      </c>
      <c r="G156" s="65" t="s">
        <v>195</v>
      </c>
      <c r="H156" s="65" t="s">
        <v>195</v>
      </c>
      <c r="I156" s="65" t="s">
        <v>195</v>
      </c>
      <c r="J156" s="65" t="s">
        <v>195</v>
      </c>
      <c r="K156" s="65" t="s">
        <v>195</v>
      </c>
      <c r="L156" s="65" t="s">
        <v>195</v>
      </c>
      <c r="M156" s="65" t="s">
        <v>195</v>
      </c>
      <c r="N156" s="65" t="s">
        <v>195</v>
      </c>
      <c r="O156" s="65" t="s">
        <v>195</v>
      </c>
      <c r="P156" s="65" t="s">
        <v>195</v>
      </c>
      <c r="Q156" s="65" t="s">
        <v>195</v>
      </c>
      <c r="R156" s="65">
        <v>44.7</v>
      </c>
      <c r="S156" s="65" t="s">
        <v>195</v>
      </c>
      <c r="T156" s="65" t="s">
        <v>195</v>
      </c>
      <c r="U156" s="65" t="s">
        <v>195</v>
      </c>
      <c r="V156" s="65">
        <v>43.5</v>
      </c>
      <c r="W156" s="65" t="s">
        <v>195</v>
      </c>
      <c r="X156" s="65">
        <v>52.1</v>
      </c>
      <c r="Y156" s="65" t="s">
        <v>195</v>
      </c>
      <c r="Z156" s="65" t="s">
        <v>195</v>
      </c>
      <c r="AA156" s="65" t="s">
        <v>195</v>
      </c>
      <c r="AB156" s="65">
        <v>40.9</v>
      </c>
      <c r="AC156" s="65" t="s">
        <v>195</v>
      </c>
      <c r="AD156" s="65" t="s">
        <v>195</v>
      </c>
      <c r="AE156" s="65" t="s">
        <v>195</v>
      </c>
      <c r="AF156" s="65" t="s">
        <v>195</v>
      </c>
      <c r="AG156" s="65" t="s">
        <v>195</v>
      </c>
      <c r="AH156" s="52" t="s">
        <v>207</v>
      </c>
    </row>
    <row r="157" spans="2:34" s="49" customFormat="1" ht="25.5" x14ac:dyDescent="0.25">
      <c r="B157" s="30"/>
      <c r="C157" s="30"/>
      <c r="D157" s="295" t="s">
        <v>352</v>
      </c>
      <c r="E157" s="318" t="b">
        <f t="shared" si="18"/>
        <v>0</v>
      </c>
      <c r="F157" s="65" t="s">
        <v>195</v>
      </c>
      <c r="G157" s="65" t="s">
        <v>195</v>
      </c>
      <c r="H157" s="65">
        <v>29.8</v>
      </c>
      <c r="I157" s="65" t="s">
        <v>195</v>
      </c>
      <c r="J157" s="65" t="s">
        <v>195</v>
      </c>
      <c r="K157" s="65">
        <v>31.8</v>
      </c>
      <c r="L157" s="65" t="s">
        <v>195</v>
      </c>
      <c r="M157" s="65" t="s">
        <v>195</v>
      </c>
      <c r="N157" s="65" t="s">
        <v>195</v>
      </c>
      <c r="O157" s="65" t="s">
        <v>195</v>
      </c>
      <c r="P157" s="65" t="s">
        <v>195</v>
      </c>
      <c r="Q157" s="65" t="s">
        <v>195</v>
      </c>
      <c r="R157" s="65" t="s">
        <v>195</v>
      </c>
      <c r="S157" s="65">
        <v>48.5</v>
      </c>
      <c r="T157" s="65" t="s">
        <v>195</v>
      </c>
      <c r="U157" s="65" t="s">
        <v>195</v>
      </c>
      <c r="V157" s="65" t="s">
        <v>195</v>
      </c>
      <c r="W157" s="65" t="s">
        <v>195</v>
      </c>
      <c r="X157" s="65" t="s">
        <v>195</v>
      </c>
      <c r="Y157" s="65" t="s">
        <v>195</v>
      </c>
      <c r="Z157" s="65">
        <v>36.1</v>
      </c>
      <c r="AA157" s="65" t="s">
        <v>195</v>
      </c>
      <c r="AB157" s="65" t="s">
        <v>195</v>
      </c>
      <c r="AC157" s="65" t="s">
        <v>195</v>
      </c>
      <c r="AD157" s="65">
        <v>41.7</v>
      </c>
      <c r="AE157" s="65" t="s">
        <v>195</v>
      </c>
      <c r="AF157" s="65" t="s">
        <v>195</v>
      </c>
      <c r="AG157" s="65" t="s">
        <v>195</v>
      </c>
      <c r="AH157" s="52" t="s">
        <v>207</v>
      </c>
    </row>
    <row r="158" spans="2:34" s="49" customFormat="1" ht="25.5" x14ac:dyDescent="0.25">
      <c r="B158" s="30"/>
      <c r="C158" s="30"/>
      <c r="D158" s="295" t="s">
        <v>353</v>
      </c>
      <c r="E158" s="318" t="b">
        <f t="shared" si="18"/>
        <v>0</v>
      </c>
      <c r="F158" s="65" t="s">
        <v>195</v>
      </c>
      <c r="G158" s="65" t="s">
        <v>195</v>
      </c>
      <c r="H158" s="65" t="s">
        <v>195</v>
      </c>
      <c r="I158" s="65">
        <v>20.9</v>
      </c>
      <c r="J158" s="65" t="s">
        <v>195</v>
      </c>
      <c r="K158" s="65" t="s">
        <v>195</v>
      </c>
      <c r="L158" s="65">
        <v>25.4</v>
      </c>
      <c r="M158" s="65" t="s">
        <v>195</v>
      </c>
      <c r="N158" s="65">
        <v>4</v>
      </c>
      <c r="O158" s="65" t="s">
        <v>195</v>
      </c>
      <c r="P158" s="65" t="s">
        <v>195</v>
      </c>
      <c r="Q158" s="65" t="s">
        <v>195</v>
      </c>
      <c r="R158" s="65" t="s">
        <v>195</v>
      </c>
      <c r="S158" s="65" t="s">
        <v>195</v>
      </c>
      <c r="T158" s="65" t="s">
        <v>195</v>
      </c>
      <c r="U158" s="65" t="s">
        <v>195</v>
      </c>
      <c r="V158" s="65" t="s">
        <v>195</v>
      </c>
      <c r="W158" s="65" t="s">
        <v>195</v>
      </c>
      <c r="X158" s="65" t="s">
        <v>195</v>
      </c>
      <c r="Y158" s="65" t="s">
        <v>195</v>
      </c>
      <c r="Z158" s="65" t="s">
        <v>195</v>
      </c>
      <c r="AA158" s="65">
        <v>36.6</v>
      </c>
      <c r="AB158" s="65">
        <v>41.9</v>
      </c>
      <c r="AC158" s="65" t="s">
        <v>195</v>
      </c>
      <c r="AD158" s="65" t="s">
        <v>195</v>
      </c>
      <c r="AE158" s="65" t="s">
        <v>195</v>
      </c>
      <c r="AF158" s="65" t="s">
        <v>195</v>
      </c>
      <c r="AG158" s="65" t="s">
        <v>195</v>
      </c>
      <c r="AH158" s="52" t="s">
        <v>207</v>
      </c>
    </row>
    <row r="159" spans="2:34" s="49" customFormat="1" ht="25.5" x14ac:dyDescent="0.25">
      <c r="B159" s="30"/>
      <c r="C159" s="30"/>
      <c r="D159" s="295" t="s">
        <v>354</v>
      </c>
      <c r="E159" s="318" t="b">
        <f t="shared" si="18"/>
        <v>0</v>
      </c>
      <c r="F159" s="65" t="s">
        <v>195</v>
      </c>
      <c r="G159" s="65" t="s">
        <v>195</v>
      </c>
      <c r="H159" s="65" t="s">
        <v>195</v>
      </c>
      <c r="I159" s="65" t="s">
        <v>195</v>
      </c>
      <c r="J159" s="65" t="s">
        <v>195</v>
      </c>
      <c r="K159" s="65" t="s">
        <v>195</v>
      </c>
      <c r="L159" s="65" t="s">
        <v>195</v>
      </c>
      <c r="M159" s="65" t="s">
        <v>195</v>
      </c>
      <c r="N159" s="65" t="s">
        <v>195</v>
      </c>
      <c r="O159" s="65" t="s">
        <v>195</v>
      </c>
      <c r="P159" s="65" t="s">
        <v>195</v>
      </c>
      <c r="Q159" s="65" t="s">
        <v>195</v>
      </c>
      <c r="R159" s="65" t="s">
        <v>195</v>
      </c>
      <c r="S159" s="65" t="s">
        <v>195</v>
      </c>
      <c r="T159" s="65" t="s">
        <v>195</v>
      </c>
      <c r="U159" s="65">
        <v>29.3</v>
      </c>
      <c r="V159" s="65" t="s">
        <v>195</v>
      </c>
      <c r="W159" s="65" t="s">
        <v>195</v>
      </c>
      <c r="X159" s="65" t="s">
        <v>195</v>
      </c>
      <c r="Y159" s="65" t="s">
        <v>195</v>
      </c>
      <c r="Z159" s="65" t="s">
        <v>195</v>
      </c>
      <c r="AA159" s="65" t="s">
        <v>195</v>
      </c>
      <c r="AB159" s="65" t="s">
        <v>195</v>
      </c>
      <c r="AC159" s="65" t="s">
        <v>195</v>
      </c>
      <c r="AD159" s="65" t="s">
        <v>195</v>
      </c>
      <c r="AE159" s="65" t="s">
        <v>195</v>
      </c>
      <c r="AF159" s="65" t="s">
        <v>195</v>
      </c>
      <c r="AG159" s="65" t="s">
        <v>195</v>
      </c>
      <c r="AH159" s="52" t="s">
        <v>207</v>
      </c>
    </row>
    <row r="160" spans="2:34" s="49" customFormat="1" ht="25.5" x14ac:dyDescent="0.25">
      <c r="B160" s="30"/>
      <c r="C160" s="30"/>
      <c r="D160" s="291" t="s">
        <v>355</v>
      </c>
      <c r="E160" s="318" t="b">
        <f t="shared" si="18"/>
        <v>0</v>
      </c>
      <c r="F160" s="65" t="s">
        <v>195</v>
      </c>
      <c r="G160" s="65" t="s">
        <v>195</v>
      </c>
      <c r="H160" s="65" t="s">
        <v>195</v>
      </c>
      <c r="I160" s="65" t="s">
        <v>195</v>
      </c>
      <c r="J160" s="65">
        <v>20.3</v>
      </c>
      <c r="K160" s="65" t="s">
        <v>195</v>
      </c>
      <c r="L160" s="65" t="s">
        <v>195</v>
      </c>
      <c r="M160" s="65" t="s">
        <v>195</v>
      </c>
      <c r="N160" s="65" t="s">
        <v>195</v>
      </c>
      <c r="O160" s="65" t="s">
        <v>195</v>
      </c>
      <c r="P160" s="65" t="s">
        <v>195</v>
      </c>
      <c r="Q160" s="65" t="s">
        <v>195</v>
      </c>
      <c r="R160" s="65" t="s">
        <v>195</v>
      </c>
      <c r="S160" s="65" t="s">
        <v>195</v>
      </c>
      <c r="T160" s="65" t="s">
        <v>195</v>
      </c>
      <c r="U160" s="65" t="s">
        <v>195</v>
      </c>
      <c r="V160" s="65" t="s">
        <v>195</v>
      </c>
      <c r="W160" s="65" t="s">
        <v>195</v>
      </c>
      <c r="X160" s="65" t="s">
        <v>195</v>
      </c>
      <c r="Y160" s="65" t="s">
        <v>195</v>
      </c>
      <c r="Z160" s="65" t="s">
        <v>195</v>
      </c>
      <c r="AA160" s="65" t="s">
        <v>195</v>
      </c>
      <c r="AB160" s="65" t="s">
        <v>195</v>
      </c>
      <c r="AC160" s="65" t="s">
        <v>195</v>
      </c>
      <c r="AD160" s="65" t="s">
        <v>195</v>
      </c>
      <c r="AE160" s="65">
        <v>31.5</v>
      </c>
      <c r="AF160" s="65">
        <v>28.5</v>
      </c>
      <c r="AG160" s="65" t="s">
        <v>195</v>
      </c>
      <c r="AH160" s="52" t="s">
        <v>207</v>
      </c>
    </row>
    <row r="161" spans="2:34" s="49" customFormat="1" ht="25.5" x14ac:dyDescent="0.25">
      <c r="B161" s="30"/>
      <c r="C161" s="30"/>
      <c r="D161" s="291" t="str">
        <f>"   "&amp;D160&amp;" or most recent"</f>
        <v xml:space="preserve">   Percentage of older adolescent boys (aged 15-19) with comprehensive, correct knowledge of HIV, 2014 or most recent</v>
      </c>
      <c r="E161" s="318" t="b">
        <f t="shared" si="18"/>
        <v>0</v>
      </c>
      <c r="F161" s="65" t="s">
        <v>195</v>
      </c>
      <c r="G161" s="65" t="s">
        <v>195</v>
      </c>
      <c r="H161" s="65">
        <f>H157</f>
        <v>29.8</v>
      </c>
      <c r="I161" s="65">
        <f>I158</f>
        <v>20.9</v>
      </c>
      <c r="J161" s="65">
        <f>J160</f>
        <v>20.3</v>
      </c>
      <c r="K161" s="65">
        <f>K157</f>
        <v>31.8</v>
      </c>
      <c r="L161" s="65">
        <f>L158</f>
        <v>25.4</v>
      </c>
      <c r="M161" s="65">
        <f>M152</f>
        <v>34.5</v>
      </c>
      <c r="N161" s="65">
        <f>N158</f>
        <v>4</v>
      </c>
      <c r="O161" s="65" t="s">
        <v>195</v>
      </c>
      <c r="P161" s="65">
        <f>P155</f>
        <v>51.2</v>
      </c>
      <c r="Q161" s="65">
        <f>Q155</f>
        <v>28.1</v>
      </c>
      <c r="R161" s="65">
        <f>R156</f>
        <v>44.7</v>
      </c>
      <c r="S161" s="65">
        <f>S157</f>
        <v>48.5</v>
      </c>
      <c r="T161" s="65">
        <f>T153</f>
        <v>58.5</v>
      </c>
      <c r="U161" s="65">
        <f>U159</f>
        <v>29.3</v>
      </c>
      <c r="V161" s="65">
        <f>V156</f>
        <v>43.5</v>
      </c>
      <c r="W161" s="65" t="s">
        <v>195</v>
      </c>
      <c r="X161" s="65">
        <f>X156</f>
        <v>52.1</v>
      </c>
      <c r="Y161" s="65" t="s">
        <v>195</v>
      </c>
      <c r="Z161" s="65">
        <f>Z157</f>
        <v>36.1</v>
      </c>
      <c r="AA161" s="65">
        <f>AA158</f>
        <v>36.6</v>
      </c>
      <c r="AB161" s="65">
        <f>AB158</f>
        <v>41.9</v>
      </c>
      <c r="AC161" s="65">
        <f>AC155</f>
        <v>37.5</v>
      </c>
      <c r="AD161" s="65">
        <f>AD157</f>
        <v>41.7</v>
      </c>
      <c r="AE161" s="65">
        <f>AE160</f>
        <v>31.5</v>
      </c>
      <c r="AF161" s="65">
        <f>AF160</f>
        <v>28.5</v>
      </c>
      <c r="AG161" s="65"/>
      <c r="AH161" s="52"/>
    </row>
    <row r="162" spans="2:34" s="49" customFormat="1" x14ac:dyDescent="0.25">
      <c r="B162" s="30"/>
      <c r="C162" s="30"/>
      <c r="D162" s="292" t="s">
        <v>199</v>
      </c>
      <c r="E162" s="321" t="b">
        <f t="shared" si="18"/>
        <v>0</v>
      </c>
      <c r="F162" s="67" t="s">
        <v>195</v>
      </c>
      <c r="G162" s="67" t="s">
        <v>195</v>
      </c>
      <c r="H162" s="67">
        <v>2011</v>
      </c>
      <c r="I162" s="67">
        <v>2012</v>
      </c>
      <c r="J162" s="67">
        <v>2014</v>
      </c>
      <c r="K162" s="67">
        <v>2011</v>
      </c>
      <c r="L162" s="67">
        <v>2012</v>
      </c>
      <c r="M162" s="67">
        <v>2006</v>
      </c>
      <c r="N162" s="67">
        <v>2012</v>
      </c>
      <c r="O162" s="67" t="s">
        <v>195</v>
      </c>
      <c r="P162" s="67">
        <v>2009</v>
      </c>
      <c r="Q162" s="67">
        <v>2009</v>
      </c>
      <c r="R162" s="67">
        <v>2010</v>
      </c>
      <c r="S162" s="67">
        <v>2011</v>
      </c>
      <c r="T162" s="67">
        <v>2007</v>
      </c>
      <c r="U162" s="67">
        <v>2013</v>
      </c>
      <c r="V162" s="67">
        <v>2010</v>
      </c>
      <c r="W162" s="67" t="s">
        <v>195</v>
      </c>
      <c r="X162" s="67">
        <v>2010</v>
      </c>
      <c r="Y162" s="67" t="s">
        <v>195</v>
      </c>
      <c r="Z162" s="67">
        <v>2011</v>
      </c>
      <c r="AA162" s="67">
        <v>2012</v>
      </c>
      <c r="AB162" s="67">
        <v>2012</v>
      </c>
      <c r="AC162" s="67">
        <v>2009</v>
      </c>
      <c r="AD162" s="67">
        <v>2011</v>
      </c>
      <c r="AE162" s="67" t="s">
        <v>356</v>
      </c>
      <c r="AF162" s="67" t="s">
        <v>356</v>
      </c>
      <c r="AG162" s="67"/>
      <c r="AH162" s="52"/>
    </row>
    <row r="163" spans="2:34" s="49" customFormat="1" ht="25.5" x14ac:dyDescent="0.25">
      <c r="B163" s="30"/>
      <c r="C163" s="30"/>
      <c r="D163" s="291" t="s">
        <v>357</v>
      </c>
      <c r="E163" s="318" t="b">
        <f t="shared" si="18"/>
        <v>0</v>
      </c>
      <c r="F163" s="65" t="s">
        <v>195</v>
      </c>
      <c r="G163" s="65" t="s">
        <v>195</v>
      </c>
      <c r="H163" s="65">
        <v>26.5</v>
      </c>
      <c r="I163" s="65">
        <v>18.399999999999999</v>
      </c>
      <c r="J163" s="65" t="s">
        <v>195</v>
      </c>
      <c r="K163" s="65">
        <v>21.1</v>
      </c>
      <c r="L163" s="65">
        <v>12.1</v>
      </c>
      <c r="M163" s="65" t="s">
        <v>195</v>
      </c>
      <c r="N163" s="65">
        <v>0.2</v>
      </c>
      <c r="O163" s="65" t="s">
        <v>195</v>
      </c>
      <c r="P163" s="65">
        <v>27.3</v>
      </c>
      <c r="Q163" s="65">
        <v>27.5</v>
      </c>
      <c r="R163" s="65">
        <v>21.1</v>
      </c>
      <c r="S163" s="65">
        <v>20.9</v>
      </c>
      <c r="T163" s="65">
        <v>29.5</v>
      </c>
      <c r="U163" s="65">
        <v>13.6</v>
      </c>
      <c r="V163" s="65">
        <v>45.3</v>
      </c>
      <c r="W163" s="65">
        <v>18.7</v>
      </c>
      <c r="X163" s="65" t="s">
        <v>195</v>
      </c>
      <c r="Y163" s="65" t="s">
        <v>195</v>
      </c>
      <c r="Z163" s="65">
        <v>29</v>
      </c>
      <c r="AA163" s="65">
        <v>29.2</v>
      </c>
      <c r="AB163" s="65">
        <v>40.9</v>
      </c>
      <c r="AC163" s="65">
        <v>27.9</v>
      </c>
      <c r="AD163" s="65" t="s">
        <v>195</v>
      </c>
      <c r="AE163" s="65" t="s">
        <v>195</v>
      </c>
      <c r="AF163" s="65" t="s">
        <v>195</v>
      </c>
      <c r="AG163" s="65" t="s">
        <v>195</v>
      </c>
      <c r="AH163" s="52" t="s">
        <v>207</v>
      </c>
    </row>
    <row r="164" spans="2:34" s="49" customFormat="1" x14ac:dyDescent="0.25">
      <c r="B164" s="30"/>
      <c r="C164" s="30"/>
      <c r="D164" s="291" t="s">
        <v>344</v>
      </c>
      <c r="E164" s="318" t="b">
        <f t="shared" si="18"/>
        <v>0</v>
      </c>
      <c r="F164" s="65" t="s">
        <v>195</v>
      </c>
      <c r="G164" s="65" t="s">
        <v>195</v>
      </c>
      <c r="H164" s="65">
        <v>2004</v>
      </c>
      <c r="I164" s="65">
        <v>2005</v>
      </c>
      <c r="J164" s="65" t="s">
        <v>195</v>
      </c>
      <c r="K164" s="65">
        <v>2005</v>
      </c>
      <c r="L164" s="65">
        <v>2000</v>
      </c>
      <c r="M164" s="65" t="s">
        <v>195</v>
      </c>
      <c r="N164" s="65" t="s">
        <v>345</v>
      </c>
      <c r="O164" s="65" t="s">
        <v>195</v>
      </c>
      <c r="P164" s="65">
        <v>2003</v>
      </c>
      <c r="Q164" s="65">
        <v>2004</v>
      </c>
      <c r="R164" s="65">
        <v>2004</v>
      </c>
      <c r="S164" s="65">
        <v>2003</v>
      </c>
      <c r="T164" s="65">
        <v>2000</v>
      </c>
      <c r="U164" s="65">
        <v>2003</v>
      </c>
      <c r="V164" s="65">
        <v>2005</v>
      </c>
      <c r="W164" s="65">
        <v>1998</v>
      </c>
      <c r="X164" s="65" t="s">
        <v>195</v>
      </c>
      <c r="Y164" s="65" t="s">
        <v>195</v>
      </c>
      <c r="Z164" s="65">
        <v>2005</v>
      </c>
      <c r="AA164" s="65">
        <v>2005</v>
      </c>
      <c r="AB164" s="65">
        <v>2005</v>
      </c>
      <c r="AC164" s="65" t="s">
        <v>346</v>
      </c>
      <c r="AD164" s="65" t="s">
        <v>195</v>
      </c>
      <c r="AE164" s="65" t="s">
        <v>195</v>
      </c>
      <c r="AF164" s="65" t="s">
        <v>195</v>
      </c>
      <c r="AG164" s="65" t="s">
        <v>195</v>
      </c>
      <c r="AH164" s="52" t="s">
        <v>207</v>
      </c>
    </row>
    <row r="165" spans="2:34" s="49" customFormat="1" ht="25.5" x14ac:dyDescent="0.25">
      <c r="B165" s="30"/>
      <c r="C165" s="30"/>
      <c r="D165" s="295" t="s">
        <v>358</v>
      </c>
      <c r="E165" s="318" t="b">
        <f t="shared" si="18"/>
        <v>0</v>
      </c>
      <c r="F165" s="65" t="s">
        <v>195</v>
      </c>
      <c r="G165" s="65" t="s">
        <v>195</v>
      </c>
      <c r="H165" s="65">
        <v>32</v>
      </c>
      <c r="I165" s="65" t="s">
        <v>195</v>
      </c>
      <c r="J165" s="65" t="s">
        <v>195</v>
      </c>
      <c r="K165" s="65" t="s">
        <v>195</v>
      </c>
      <c r="L165" s="65">
        <v>32.6</v>
      </c>
      <c r="M165" s="65">
        <v>18.600000000000001</v>
      </c>
      <c r="N165" s="65" t="s">
        <v>195</v>
      </c>
      <c r="O165" s="65" t="s">
        <v>195</v>
      </c>
      <c r="P165" s="65" t="s">
        <v>195</v>
      </c>
      <c r="Q165" s="65" t="s">
        <v>195</v>
      </c>
      <c r="R165" s="65">
        <v>41.7</v>
      </c>
      <c r="S165" s="65" t="s">
        <v>195</v>
      </c>
      <c r="T165" s="65" t="s">
        <v>195</v>
      </c>
      <c r="U165" s="65" t="s">
        <v>195</v>
      </c>
      <c r="V165" s="65" t="s">
        <v>195</v>
      </c>
      <c r="W165" s="65" t="s">
        <v>195</v>
      </c>
      <c r="X165" s="65" t="s">
        <v>195</v>
      </c>
      <c r="Y165" s="65">
        <v>46</v>
      </c>
      <c r="Z165" s="65">
        <v>31</v>
      </c>
      <c r="AA165" s="65" t="s">
        <v>195</v>
      </c>
      <c r="AB165" s="65" t="s">
        <v>195</v>
      </c>
      <c r="AC165" s="65" t="s">
        <v>195</v>
      </c>
      <c r="AD165" s="65">
        <v>41.4</v>
      </c>
      <c r="AE165" s="65" t="s">
        <v>195</v>
      </c>
      <c r="AF165" s="65" t="s">
        <v>195</v>
      </c>
      <c r="AG165" s="65" t="s">
        <v>195</v>
      </c>
      <c r="AH165" s="52" t="s">
        <v>207</v>
      </c>
    </row>
    <row r="166" spans="2:34" s="49" customFormat="1" ht="25.5" x14ac:dyDescent="0.25">
      <c r="B166" s="30"/>
      <c r="C166" s="30"/>
      <c r="D166" s="295" t="s">
        <v>359</v>
      </c>
      <c r="E166" s="318" t="b">
        <f t="shared" si="18"/>
        <v>0</v>
      </c>
      <c r="F166" s="65" t="s">
        <v>195</v>
      </c>
      <c r="G166" s="65" t="s">
        <v>195</v>
      </c>
      <c r="H166" s="65" t="s">
        <v>195</v>
      </c>
      <c r="I166" s="65" t="s">
        <v>195</v>
      </c>
      <c r="J166" s="65">
        <v>13.7</v>
      </c>
      <c r="K166" s="65" t="s">
        <v>195</v>
      </c>
      <c r="L166" s="65" t="s">
        <v>195</v>
      </c>
      <c r="M166" s="65" t="s">
        <v>195</v>
      </c>
      <c r="N166" s="65">
        <v>5.7</v>
      </c>
      <c r="O166" s="65" t="s">
        <v>195</v>
      </c>
      <c r="P166" s="65" t="s">
        <v>195</v>
      </c>
      <c r="Q166" s="65" t="s">
        <v>195</v>
      </c>
      <c r="R166" s="65" t="s">
        <v>195</v>
      </c>
      <c r="S166" s="65" t="s">
        <v>195</v>
      </c>
      <c r="T166" s="65">
        <v>62.2</v>
      </c>
      <c r="U166" s="65" t="s">
        <v>195</v>
      </c>
      <c r="V166" s="65" t="s">
        <v>195</v>
      </c>
      <c r="W166" s="65" t="s">
        <v>195</v>
      </c>
      <c r="X166" s="65">
        <v>52</v>
      </c>
      <c r="Y166" s="65" t="s">
        <v>195</v>
      </c>
      <c r="Z166" s="65" t="s">
        <v>195</v>
      </c>
      <c r="AA166" s="65">
        <v>38.9</v>
      </c>
      <c r="AB166" s="65" t="s">
        <v>195</v>
      </c>
      <c r="AC166" s="65">
        <v>32.299999999999997</v>
      </c>
      <c r="AD166" s="65" t="s">
        <v>195</v>
      </c>
      <c r="AE166" s="65" t="s">
        <v>195</v>
      </c>
      <c r="AF166" s="65" t="s">
        <v>195</v>
      </c>
      <c r="AG166" s="65" t="s">
        <v>195</v>
      </c>
      <c r="AH166" s="52" t="s">
        <v>207</v>
      </c>
    </row>
    <row r="167" spans="2:34" s="49" customFormat="1" ht="25.5" x14ac:dyDescent="0.25">
      <c r="B167" s="30"/>
      <c r="C167" s="30"/>
      <c r="D167" s="295" t="s">
        <v>360</v>
      </c>
      <c r="E167" s="318" t="b">
        <f t="shared" si="18"/>
        <v>0</v>
      </c>
      <c r="F167" s="65" t="s">
        <v>195</v>
      </c>
      <c r="G167" s="65" t="s">
        <v>195</v>
      </c>
      <c r="H167" s="65" t="s">
        <v>195</v>
      </c>
      <c r="I167" s="65" t="s">
        <v>195</v>
      </c>
      <c r="J167" s="65" t="s">
        <v>195</v>
      </c>
      <c r="K167" s="65" t="s">
        <v>195</v>
      </c>
      <c r="L167" s="65" t="s">
        <v>195</v>
      </c>
      <c r="M167" s="65" t="s">
        <v>195</v>
      </c>
      <c r="N167" s="65" t="s">
        <v>195</v>
      </c>
      <c r="O167" s="65" t="s">
        <v>195</v>
      </c>
      <c r="P167" s="65" t="s">
        <v>195</v>
      </c>
      <c r="Q167" s="65" t="s">
        <v>195</v>
      </c>
      <c r="R167" s="65" t="s">
        <v>195</v>
      </c>
      <c r="S167" s="65">
        <v>14.3</v>
      </c>
      <c r="T167" s="65" t="s">
        <v>195</v>
      </c>
      <c r="U167" s="65">
        <v>19.7</v>
      </c>
      <c r="V167" s="65" t="s">
        <v>195</v>
      </c>
      <c r="W167" s="65" t="s">
        <v>195</v>
      </c>
      <c r="X167" s="65" t="s">
        <v>195</v>
      </c>
      <c r="Y167" s="65" t="s">
        <v>195</v>
      </c>
      <c r="Z167" s="65" t="s">
        <v>195</v>
      </c>
      <c r="AA167" s="65" t="s">
        <v>195</v>
      </c>
      <c r="AB167" s="65">
        <v>35.799999999999997</v>
      </c>
      <c r="AC167" s="65" t="s">
        <v>195</v>
      </c>
      <c r="AD167" s="65" t="s">
        <v>195</v>
      </c>
      <c r="AE167" s="65" t="s">
        <v>195</v>
      </c>
      <c r="AF167" s="65" t="s">
        <v>195</v>
      </c>
      <c r="AG167" s="65" t="s">
        <v>195</v>
      </c>
      <c r="AH167" s="52" t="s">
        <v>207</v>
      </c>
    </row>
    <row r="168" spans="2:34" s="49" customFormat="1" ht="25.5" x14ac:dyDescent="0.25">
      <c r="B168" s="30"/>
      <c r="C168" s="30"/>
      <c r="D168" s="295" t="s">
        <v>361</v>
      </c>
      <c r="E168" s="318" t="b">
        <f t="shared" si="18"/>
        <v>0</v>
      </c>
      <c r="F168" s="65" t="s">
        <v>195</v>
      </c>
      <c r="G168" s="65" t="s">
        <v>195</v>
      </c>
      <c r="H168" s="65" t="s">
        <v>195</v>
      </c>
      <c r="I168" s="65" t="s">
        <v>195</v>
      </c>
      <c r="J168" s="65" t="s">
        <v>195</v>
      </c>
      <c r="K168" s="65" t="s">
        <v>195</v>
      </c>
      <c r="L168" s="65" t="s">
        <v>195</v>
      </c>
      <c r="M168" s="65" t="s">
        <v>195</v>
      </c>
      <c r="N168" s="65" t="s">
        <v>195</v>
      </c>
      <c r="O168" s="65" t="s">
        <v>195</v>
      </c>
      <c r="P168" s="65">
        <v>41.9</v>
      </c>
      <c r="Q168" s="65">
        <v>35.200000000000003</v>
      </c>
      <c r="R168" s="65" t="s">
        <v>195</v>
      </c>
      <c r="S168" s="65">
        <v>37.200000000000003</v>
      </c>
      <c r="T168" s="65" t="s">
        <v>195</v>
      </c>
      <c r="U168" s="65" t="s">
        <v>195</v>
      </c>
      <c r="V168" s="65" t="s">
        <v>195</v>
      </c>
      <c r="W168" s="65" t="s">
        <v>195</v>
      </c>
      <c r="X168" s="65" t="s">
        <v>195</v>
      </c>
      <c r="Y168" s="65" t="s">
        <v>195</v>
      </c>
      <c r="Z168" s="65" t="s">
        <v>195</v>
      </c>
      <c r="AA168" s="65" t="s">
        <v>195</v>
      </c>
      <c r="AB168" s="65" t="s">
        <v>195</v>
      </c>
      <c r="AC168" s="65">
        <v>36.299999999999997</v>
      </c>
      <c r="AD168" s="65">
        <v>50.5</v>
      </c>
      <c r="AE168" s="65" t="s">
        <v>195</v>
      </c>
      <c r="AF168" s="65" t="s">
        <v>195</v>
      </c>
      <c r="AG168" s="65" t="s">
        <v>195</v>
      </c>
      <c r="AH168" s="52" t="s">
        <v>207</v>
      </c>
    </row>
    <row r="169" spans="2:34" s="49" customFormat="1" ht="25.5" x14ac:dyDescent="0.25">
      <c r="B169" s="30"/>
      <c r="C169" s="30"/>
      <c r="D169" s="295" t="s">
        <v>362</v>
      </c>
      <c r="E169" s="318" t="b">
        <f t="shared" si="18"/>
        <v>0</v>
      </c>
      <c r="F169" s="65" t="s">
        <v>195</v>
      </c>
      <c r="G169" s="65" t="s">
        <v>195</v>
      </c>
      <c r="H169" s="65" t="s">
        <v>195</v>
      </c>
      <c r="I169" s="65" t="s">
        <v>195</v>
      </c>
      <c r="J169" s="65">
        <v>13.3</v>
      </c>
      <c r="K169" s="65" t="s">
        <v>195</v>
      </c>
      <c r="L169" s="65" t="s">
        <v>195</v>
      </c>
      <c r="M169" s="65" t="s">
        <v>195</v>
      </c>
      <c r="N169" s="65" t="s">
        <v>195</v>
      </c>
      <c r="O169" s="65" t="s">
        <v>195</v>
      </c>
      <c r="P169" s="65" t="s">
        <v>195</v>
      </c>
      <c r="Q169" s="65" t="s">
        <v>195</v>
      </c>
      <c r="R169" s="65">
        <v>39.5</v>
      </c>
      <c r="S169" s="65" t="s">
        <v>195</v>
      </c>
      <c r="T169" s="65" t="s">
        <v>195</v>
      </c>
      <c r="U169" s="65" t="s">
        <v>195</v>
      </c>
      <c r="V169" s="65">
        <v>49.3</v>
      </c>
      <c r="W169" s="65" t="s">
        <v>195</v>
      </c>
      <c r="X169" s="65">
        <v>56.4</v>
      </c>
      <c r="Y169" s="65" t="s">
        <v>195</v>
      </c>
      <c r="Z169" s="65" t="s">
        <v>195</v>
      </c>
      <c r="AA169" s="65" t="s">
        <v>195</v>
      </c>
      <c r="AB169" s="65">
        <v>46.3</v>
      </c>
      <c r="AC169" s="65" t="s">
        <v>195</v>
      </c>
      <c r="AD169" s="65" t="s">
        <v>195</v>
      </c>
      <c r="AE169" s="65" t="s">
        <v>195</v>
      </c>
      <c r="AF169" s="65" t="s">
        <v>195</v>
      </c>
      <c r="AG169" s="65" t="s">
        <v>195</v>
      </c>
      <c r="AH169" s="52" t="s">
        <v>207</v>
      </c>
    </row>
    <row r="170" spans="2:34" s="49" customFormat="1" ht="25.5" x14ac:dyDescent="0.25">
      <c r="B170" s="30"/>
      <c r="C170" s="30"/>
      <c r="D170" s="295" t="s">
        <v>363</v>
      </c>
      <c r="E170" s="318" t="b">
        <f t="shared" si="18"/>
        <v>0</v>
      </c>
      <c r="F170" s="65" t="s">
        <v>195</v>
      </c>
      <c r="G170" s="65" t="s">
        <v>195</v>
      </c>
      <c r="H170" s="65">
        <v>25.7</v>
      </c>
      <c r="I170" s="65" t="s">
        <v>195</v>
      </c>
      <c r="J170" s="65" t="s">
        <v>195</v>
      </c>
      <c r="K170" s="65">
        <v>24</v>
      </c>
      <c r="L170" s="65" t="s">
        <v>195</v>
      </c>
      <c r="M170" s="65" t="s">
        <v>195</v>
      </c>
      <c r="N170" s="65" t="s">
        <v>195</v>
      </c>
      <c r="O170" s="65" t="s">
        <v>195</v>
      </c>
      <c r="P170" s="65" t="s">
        <v>195</v>
      </c>
      <c r="Q170" s="65" t="s">
        <v>195</v>
      </c>
      <c r="R170" s="65" t="s">
        <v>195</v>
      </c>
      <c r="S170" s="65">
        <v>27.4</v>
      </c>
      <c r="T170" s="65" t="s">
        <v>195</v>
      </c>
      <c r="U170" s="65">
        <v>21.9</v>
      </c>
      <c r="V170" s="65" t="s">
        <v>195</v>
      </c>
      <c r="W170" s="65" t="s">
        <v>195</v>
      </c>
      <c r="X170" s="65" t="s">
        <v>195</v>
      </c>
      <c r="Y170" s="65" t="s">
        <v>195</v>
      </c>
      <c r="Z170" s="65">
        <v>36.299999999999997</v>
      </c>
      <c r="AA170" s="65" t="s">
        <v>195</v>
      </c>
      <c r="AB170" s="65" t="s">
        <v>195</v>
      </c>
      <c r="AC170" s="65" t="s">
        <v>195</v>
      </c>
      <c r="AD170" s="65">
        <v>46.3</v>
      </c>
      <c r="AE170" s="65" t="s">
        <v>195</v>
      </c>
      <c r="AF170" s="65" t="s">
        <v>195</v>
      </c>
      <c r="AG170" s="65" t="s">
        <v>195</v>
      </c>
      <c r="AH170" s="52" t="s">
        <v>207</v>
      </c>
    </row>
    <row r="171" spans="2:34" s="49" customFormat="1" ht="25.5" x14ac:dyDescent="0.25">
      <c r="B171" s="30"/>
      <c r="C171" s="30"/>
      <c r="D171" s="295" t="s">
        <v>364</v>
      </c>
      <c r="E171" s="318" t="b">
        <f t="shared" si="18"/>
        <v>0</v>
      </c>
      <c r="F171" s="65" t="s">
        <v>195</v>
      </c>
      <c r="G171" s="65" t="s">
        <v>195</v>
      </c>
      <c r="H171" s="65" t="s">
        <v>195</v>
      </c>
      <c r="I171" s="65">
        <v>15</v>
      </c>
      <c r="J171" s="65" t="s">
        <v>195</v>
      </c>
      <c r="K171" s="65" t="s">
        <v>195</v>
      </c>
      <c r="L171" s="65">
        <v>31.7</v>
      </c>
      <c r="M171" s="65" t="s">
        <v>195</v>
      </c>
      <c r="N171" s="65">
        <v>9.4</v>
      </c>
      <c r="O171" s="65" t="s">
        <v>195</v>
      </c>
      <c r="P171" s="65" t="s">
        <v>195</v>
      </c>
      <c r="Q171" s="65" t="s">
        <v>195</v>
      </c>
      <c r="R171" s="65" t="s">
        <v>195</v>
      </c>
      <c r="S171" s="65" t="s">
        <v>195</v>
      </c>
      <c r="T171" s="65" t="s">
        <v>195</v>
      </c>
      <c r="U171" s="65" t="s">
        <v>195</v>
      </c>
      <c r="V171" s="65" t="s">
        <v>195</v>
      </c>
      <c r="W171" s="65" t="s">
        <v>195</v>
      </c>
      <c r="X171" s="65" t="s">
        <v>195</v>
      </c>
      <c r="Y171" s="65">
        <v>56.9</v>
      </c>
      <c r="Z171" s="65" t="s">
        <v>195</v>
      </c>
      <c r="AA171" s="65">
        <v>42.6</v>
      </c>
      <c r="AB171" s="65">
        <v>36.799999999999997</v>
      </c>
      <c r="AC171" s="65" t="s">
        <v>195</v>
      </c>
      <c r="AD171" s="65" t="s">
        <v>195</v>
      </c>
      <c r="AE171" s="65" t="s">
        <v>195</v>
      </c>
      <c r="AF171" s="65" t="s">
        <v>195</v>
      </c>
      <c r="AG171" s="65" t="s">
        <v>195</v>
      </c>
      <c r="AH171" s="52" t="s">
        <v>207</v>
      </c>
    </row>
    <row r="172" spans="2:34" s="49" customFormat="1" ht="25.5" x14ac:dyDescent="0.25">
      <c r="B172" s="30"/>
      <c r="C172" s="30"/>
      <c r="D172" s="295" t="s">
        <v>365</v>
      </c>
      <c r="E172" s="318" t="b">
        <f t="shared" si="18"/>
        <v>0</v>
      </c>
      <c r="F172" s="65" t="s">
        <v>195</v>
      </c>
      <c r="G172" s="65" t="s">
        <v>195</v>
      </c>
      <c r="H172" s="65" t="s">
        <v>195</v>
      </c>
      <c r="I172" s="65" t="s">
        <v>195</v>
      </c>
      <c r="J172" s="65" t="s">
        <v>195</v>
      </c>
      <c r="K172" s="65" t="s">
        <v>195</v>
      </c>
      <c r="L172" s="65" t="s">
        <v>195</v>
      </c>
      <c r="M172" s="65" t="s">
        <v>195</v>
      </c>
      <c r="N172" s="65" t="s">
        <v>195</v>
      </c>
      <c r="O172" s="65" t="s">
        <v>195</v>
      </c>
      <c r="P172" s="65" t="s">
        <v>195</v>
      </c>
      <c r="Q172" s="65" t="s">
        <v>195</v>
      </c>
      <c r="R172" s="65" t="s">
        <v>195</v>
      </c>
      <c r="S172" s="65" t="s">
        <v>195</v>
      </c>
      <c r="T172" s="65" t="s">
        <v>195</v>
      </c>
      <c r="U172" s="65">
        <v>22.4</v>
      </c>
      <c r="V172" s="65" t="s">
        <v>195</v>
      </c>
      <c r="W172" s="65" t="s">
        <v>195</v>
      </c>
      <c r="X172" s="65" t="s">
        <v>195</v>
      </c>
      <c r="Y172" s="65" t="s">
        <v>195</v>
      </c>
      <c r="Z172" s="65" t="s">
        <v>195</v>
      </c>
      <c r="AA172" s="65" t="s">
        <v>195</v>
      </c>
      <c r="AB172" s="65" t="s">
        <v>195</v>
      </c>
      <c r="AC172" s="65" t="s">
        <v>195</v>
      </c>
      <c r="AD172" s="65" t="s">
        <v>195</v>
      </c>
      <c r="AE172" s="65" t="s">
        <v>195</v>
      </c>
      <c r="AF172" s="65" t="s">
        <v>195</v>
      </c>
      <c r="AG172" s="65" t="s">
        <v>195</v>
      </c>
      <c r="AH172" s="52" t="s">
        <v>207</v>
      </c>
    </row>
    <row r="173" spans="2:34" s="49" customFormat="1" ht="25.5" x14ac:dyDescent="0.25">
      <c r="B173" s="30"/>
      <c r="C173" s="30"/>
      <c r="D173" s="292" t="s">
        <v>366</v>
      </c>
      <c r="E173" s="318" t="b">
        <f t="shared" si="18"/>
        <v>0</v>
      </c>
      <c r="F173" s="67" t="s">
        <v>195</v>
      </c>
      <c r="G173" s="67" t="s">
        <v>195</v>
      </c>
      <c r="H173" s="67" t="s">
        <v>195</v>
      </c>
      <c r="I173" s="67" t="s">
        <v>195</v>
      </c>
      <c r="J173" s="67">
        <v>17.100000000000001</v>
      </c>
      <c r="K173" s="67" t="s">
        <v>195</v>
      </c>
      <c r="L173" s="67" t="s">
        <v>195</v>
      </c>
      <c r="M173" s="67" t="s">
        <v>195</v>
      </c>
      <c r="N173" s="67" t="s">
        <v>195</v>
      </c>
      <c r="O173" s="67" t="s">
        <v>195</v>
      </c>
      <c r="P173" s="67" t="s">
        <v>195</v>
      </c>
      <c r="Q173" s="67" t="s">
        <v>195</v>
      </c>
      <c r="R173" s="67" t="s">
        <v>195</v>
      </c>
      <c r="S173" s="67" t="s">
        <v>195</v>
      </c>
      <c r="T173" s="67" t="s">
        <v>195</v>
      </c>
      <c r="U173" s="67" t="s">
        <v>195</v>
      </c>
      <c r="V173" s="67" t="s">
        <v>195</v>
      </c>
      <c r="W173" s="67" t="s">
        <v>195</v>
      </c>
      <c r="X173" s="67" t="s">
        <v>195</v>
      </c>
      <c r="Y173" s="67" t="s">
        <v>195</v>
      </c>
      <c r="Z173" s="67" t="s">
        <v>195</v>
      </c>
      <c r="AA173" s="67" t="s">
        <v>195</v>
      </c>
      <c r="AB173" s="67" t="s">
        <v>195</v>
      </c>
      <c r="AC173" s="67" t="s">
        <v>195</v>
      </c>
      <c r="AD173" s="67" t="s">
        <v>195</v>
      </c>
      <c r="AE173" s="67">
        <v>21.5</v>
      </c>
      <c r="AF173" s="67">
        <v>20.100000000000001</v>
      </c>
      <c r="AG173" s="67" t="s">
        <v>195</v>
      </c>
      <c r="AH173" s="68" t="s">
        <v>207</v>
      </c>
    </row>
    <row r="174" spans="2:34" s="49" customFormat="1" ht="25.5" x14ac:dyDescent="0.25">
      <c r="B174" s="30"/>
      <c r="C174" s="30"/>
      <c r="D174" s="291" t="str">
        <f>"   "&amp;D173&amp;" or most recent"</f>
        <v xml:space="preserve">   Percentage of older adolescent girls (aged 15-19) with comprehensive, correct knowledge of HIV, 2014 or most recent</v>
      </c>
      <c r="E174" s="318" t="b">
        <f t="shared" si="18"/>
        <v>0</v>
      </c>
      <c r="F174" s="65" t="s">
        <v>195</v>
      </c>
      <c r="G174" s="65" t="s">
        <v>195</v>
      </c>
      <c r="H174" s="65">
        <f>H170</f>
        <v>25.7</v>
      </c>
      <c r="I174" s="65">
        <f>I171</f>
        <v>15</v>
      </c>
      <c r="J174" s="65">
        <f>J173</f>
        <v>17.100000000000001</v>
      </c>
      <c r="K174" s="65">
        <f>K170</f>
        <v>24</v>
      </c>
      <c r="L174" s="65">
        <f>L171</f>
        <v>31.7</v>
      </c>
      <c r="M174" s="65">
        <f>M165</f>
        <v>18.600000000000001</v>
      </c>
      <c r="N174" s="65">
        <f>N171</f>
        <v>9.4</v>
      </c>
      <c r="O174" s="65" t="s">
        <v>195</v>
      </c>
      <c r="P174" s="65">
        <f>P168</f>
        <v>41.9</v>
      </c>
      <c r="Q174" s="65">
        <f>Q168</f>
        <v>35.200000000000003</v>
      </c>
      <c r="R174" s="65">
        <f>R169</f>
        <v>39.5</v>
      </c>
      <c r="S174" s="65">
        <f>S170</f>
        <v>27.4</v>
      </c>
      <c r="T174" s="65">
        <f>T166</f>
        <v>62.2</v>
      </c>
      <c r="U174" s="65">
        <f>U172</f>
        <v>22.4</v>
      </c>
      <c r="V174" s="65">
        <f>V169</f>
        <v>49.3</v>
      </c>
      <c r="W174" s="65">
        <f>W163</f>
        <v>18.7</v>
      </c>
      <c r="X174" s="65">
        <f>X169</f>
        <v>56.4</v>
      </c>
      <c r="Y174" s="65">
        <f>Y171</f>
        <v>56.9</v>
      </c>
      <c r="Z174" s="65">
        <f>Z170</f>
        <v>36.299999999999997</v>
      </c>
      <c r="AA174" s="65">
        <f>AA171</f>
        <v>42.6</v>
      </c>
      <c r="AB174" s="65">
        <f>AB171</f>
        <v>36.799999999999997</v>
      </c>
      <c r="AC174" s="65">
        <f>AC168</f>
        <v>36.299999999999997</v>
      </c>
      <c r="AD174" s="65">
        <f>AD170</f>
        <v>46.3</v>
      </c>
      <c r="AE174" s="65">
        <f>AE173</f>
        <v>21.5</v>
      </c>
      <c r="AF174" s="65">
        <f>AF173</f>
        <v>20.100000000000001</v>
      </c>
      <c r="AG174" s="65"/>
      <c r="AH174" s="52"/>
    </row>
    <row r="175" spans="2:34" s="49" customFormat="1" x14ac:dyDescent="0.25">
      <c r="B175" s="30"/>
      <c r="C175" s="30"/>
      <c r="D175" s="292" t="s">
        <v>199</v>
      </c>
      <c r="E175" s="321" t="b">
        <f t="shared" si="18"/>
        <v>0</v>
      </c>
      <c r="F175" s="67" t="s">
        <v>195</v>
      </c>
      <c r="G175" s="67" t="s">
        <v>195</v>
      </c>
      <c r="H175" s="67">
        <v>2011</v>
      </c>
      <c r="I175" s="67">
        <v>2012</v>
      </c>
      <c r="J175" s="67">
        <v>2014</v>
      </c>
      <c r="K175" s="67">
        <v>2011</v>
      </c>
      <c r="L175" s="67">
        <v>2012</v>
      </c>
      <c r="M175" s="67">
        <v>2006</v>
      </c>
      <c r="N175" s="67">
        <v>2012</v>
      </c>
      <c r="O175" s="67" t="s">
        <v>195</v>
      </c>
      <c r="P175" s="67">
        <v>2009</v>
      </c>
      <c r="Q175" s="67">
        <v>2009</v>
      </c>
      <c r="R175" s="67">
        <v>2010</v>
      </c>
      <c r="S175" s="67">
        <v>2011</v>
      </c>
      <c r="T175" s="67">
        <v>2007</v>
      </c>
      <c r="U175" s="67">
        <v>2013</v>
      </c>
      <c r="V175" s="67">
        <v>2010</v>
      </c>
      <c r="W175" s="67">
        <v>1998</v>
      </c>
      <c r="X175" s="67">
        <v>2010</v>
      </c>
      <c r="Y175" s="67">
        <v>2012</v>
      </c>
      <c r="Z175" s="67">
        <v>2011</v>
      </c>
      <c r="AA175" s="67">
        <v>2012</v>
      </c>
      <c r="AB175" s="67">
        <v>2012</v>
      </c>
      <c r="AC175" s="67">
        <v>2009</v>
      </c>
      <c r="AD175" s="67">
        <v>2011</v>
      </c>
      <c r="AE175" s="67" t="s">
        <v>356</v>
      </c>
      <c r="AF175" s="67" t="s">
        <v>356</v>
      </c>
      <c r="AG175" s="67"/>
      <c r="AH175" s="52"/>
    </row>
    <row r="176" spans="2:34" s="49" customFormat="1" ht="25.5" x14ac:dyDescent="0.25">
      <c r="B176" s="30"/>
      <c r="C176" s="30"/>
      <c r="D176" s="290" t="s">
        <v>367</v>
      </c>
      <c r="E176" s="318" t="b">
        <f t="shared" si="18"/>
        <v>0</v>
      </c>
      <c r="F176" s="72" t="s">
        <v>195</v>
      </c>
      <c r="G176" s="72" t="s">
        <v>195</v>
      </c>
      <c r="H176" s="72">
        <v>11.5</v>
      </c>
      <c r="I176" s="72">
        <v>16.7</v>
      </c>
      <c r="J176" s="72" t="s">
        <v>195</v>
      </c>
      <c r="K176" s="72">
        <v>1.7</v>
      </c>
      <c r="L176" s="72">
        <v>28.3</v>
      </c>
      <c r="M176" s="72" t="s">
        <v>195</v>
      </c>
      <c r="N176" s="72" t="s">
        <v>195</v>
      </c>
      <c r="O176" s="72" t="s">
        <v>195</v>
      </c>
      <c r="P176" s="72">
        <v>30.9</v>
      </c>
      <c r="Q176" s="72">
        <v>17.600000000000001</v>
      </c>
      <c r="R176" s="72">
        <v>18</v>
      </c>
      <c r="S176" s="72">
        <v>31.3</v>
      </c>
      <c r="T176" s="72">
        <v>31.3</v>
      </c>
      <c r="U176" s="72">
        <v>7.9</v>
      </c>
      <c r="V176" s="72">
        <v>15.3</v>
      </c>
      <c r="W176" s="72">
        <v>11.7</v>
      </c>
      <c r="X176" s="72" t="s">
        <v>195</v>
      </c>
      <c r="Y176" s="72" t="s">
        <v>195</v>
      </c>
      <c r="Z176" s="72">
        <v>16.3</v>
      </c>
      <c r="AA176" s="72" t="s">
        <v>195</v>
      </c>
      <c r="AB176" s="72">
        <v>13</v>
      </c>
      <c r="AC176" s="72">
        <v>27</v>
      </c>
      <c r="AD176" s="72">
        <v>6.3</v>
      </c>
      <c r="AE176" s="72" t="s">
        <v>195</v>
      </c>
      <c r="AF176" s="72" t="s">
        <v>195</v>
      </c>
      <c r="AG176" s="72" t="s">
        <v>195</v>
      </c>
      <c r="AH176" s="30" t="s">
        <v>207</v>
      </c>
    </row>
    <row r="177" spans="2:34" s="49" customFormat="1" x14ac:dyDescent="0.25">
      <c r="B177" s="30"/>
      <c r="C177" s="30"/>
      <c r="D177" s="291" t="s">
        <v>344</v>
      </c>
      <c r="E177" s="318" t="b">
        <f t="shared" si="18"/>
        <v>0</v>
      </c>
      <c r="F177" s="72" t="s">
        <v>195</v>
      </c>
      <c r="G177" s="72" t="s">
        <v>195</v>
      </c>
      <c r="H177" s="72">
        <v>2004</v>
      </c>
      <c r="I177" s="72">
        <v>2005</v>
      </c>
      <c r="J177" s="72" t="s">
        <v>195</v>
      </c>
      <c r="K177" s="72">
        <v>2005</v>
      </c>
      <c r="L177" s="72">
        <v>2000</v>
      </c>
      <c r="M177" s="72" t="s">
        <v>195</v>
      </c>
      <c r="N177" s="72" t="s">
        <v>195</v>
      </c>
      <c r="O177" s="72" t="s">
        <v>195</v>
      </c>
      <c r="P177" s="72">
        <v>2003</v>
      </c>
      <c r="Q177" s="72">
        <v>2004</v>
      </c>
      <c r="R177" s="72">
        <v>2004</v>
      </c>
      <c r="S177" s="72">
        <v>2003</v>
      </c>
      <c r="T177" s="72">
        <v>2000</v>
      </c>
      <c r="U177" s="72">
        <v>2003</v>
      </c>
      <c r="V177" s="72">
        <v>2005</v>
      </c>
      <c r="W177" s="72">
        <v>2003</v>
      </c>
      <c r="X177" s="72" t="s">
        <v>195</v>
      </c>
      <c r="Y177" s="72" t="s">
        <v>195</v>
      </c>
      <c r="Z177" s="72">
        <v>2005</v>
      </c>
      <c r="AA177" s="72" t="s">
        <v>195</v>
      </c>
      <c r="AB177" s="72">
        <v>2005</v>
      </c>
      <c r="AC177" s="72">
        <v>2005</v>
      </c>
      <c r="AD177" s="72">
        <v>1999</v>
      </c>
      <c r="AE177" s="72" t="s">
        <v>195</v>
      </c>
      <c r="AF177" s="72" t="s">
        <v>195</v>
      </c>
      <c r="AG177" s="72" t="s">
        <v>195</v>
      </c>
      <c r="AH177" s="30" t="s">
        <v>207</v>
      </c>
    </row>
    <row r="178" spans="2:34" s="49" customFormat="1" ht="25.5" x14ac:dyDescent="0.25">
      <c r="B178" s="30"/>
      <c r="C178" s="30"/>
      <c r="D178" s="295" t="s">
        <v>368</v>
      </c>
      <c r="E178" s="318" t="b">
        <f t="shared" si="18"/>
        <v>0</v>
      </c>
      <c r="F178" s="72" t="s">
        <v>195</v>
      </c>
      <c r="G178" s="72" t="s">
        <v>195</v>
      </c>
      <c r="H178" s="72" t="s">
        <v>195</v>
      </c>
      <c r="I178" s="72" t="s">
        <v>195</v>
      </c>
      <c r="J178" s="72" t="s">
        <v>195</v>
      </c>
      <c r="K178" s="72" t="s">
        <v>195</v>
      </c>
      <c r="L178" s="72">
        <v>41.9</v>
      </c>
      <c r="M178" s="72">
        <v>2.7</v>
      </c>
      <c r="N178" s="72" t="s">
        <v>195</v>
      </c>
      <c r="O178" s="72" t="s">
        <v>195</v>
      </c>
      <c r="P178" s="72" t="s">
        <v>195</v>
      </c>
      <c r="Q178" s="72" t="s">
        <v>195</v>
      </c>
      <c r="R178" s="72">
        <v>16.100000000000001</v>
      </c>
      <c r="S178" s="72" t="s">
        <v>195</v>
      </c>
      <c r="T178" s="72" t="s">
        <v>195</v>
      </c>
      <c r="U178" s="72" t="s">
        <v>195</v>
      </c>
      <c r="V178" s="72" t="s">
        <v>195</v>
      </c>
      <c r="W178" s="72" t="s">
        <v>195</v>
      </c>
      <c r="X178" s="72" t="s">
        <v>195</v>
      </c>
      <c r="Y178" s="72" t="s">
        <v>195</v>
      </c>
      <c r="Z178" s="72">
        <v>13.9</v>
      </c>
      <c r="AA178" s="72" t="s">
        <v>195</v>
      </c>
      <c r="AB178" s="72" t="s">
        <v>195</v>
      </c>
      <c r="AC178" s="72" t="s">
        <v>195</v>
      </c>
      <c r="AD178" s="72">
        <v>5.2</v>
      </c>
      <c r="AE178" s="72" t="s">
        <v>195</v>
      </c>
      <c r="AF178" s="72" t="s">
        <v>195</v>
      </c>
      <c r="AG178" s="72" t="s">
        <v>195</v>
      </c>
      <c r="AH178" s="30" t="s">
        <v>207</v>
      </c>
    </row>
    <row r="179" spans="2:34" s="49" customFormat="1" ht="25.5" x14ac:dyDescent="0.25">
      <c r="B179" s="30"/>
      <c r="C179" s="30"/>
      <c r="D179" s="295" t="s">
        <v>369</v>
      </c>
      <c r="E179" s="318" t="b">
        <f t="shared" si="18"/>
        <v>0</v>
      </c>
      <c r="F179" s="72" t="s">
        <v>195</v>
      </c>
      <c r="G179" s="72" t="s">
        <v>195</v>
      </c>
      <c r="H179" s="72" t="s">
        <v>195</v>
      </c>
      <c r="I179" s="72" t="s">
        <v>195</v>
      </c>
      <c r="J179" s="72">
        <v>18.3</v>
      </c>
      <c r="K179" s="72" t="s">
        <v>195</v>
      </c>
      <c r="L179" s="72" t="s">
        <v>195</v>
      </c>
      <c r="M179" s="72" t="s">
        <v>195</v>
      </c>
      <c r="N179" s="72" t="s">
        <v>195</v>
      </c>
      <c r="O179" s="72" t="s">
        <v>195</v>
      </c>
      <c r="P179" s="72" t="s">
        <v>195</v>
      </c>
      <c r="Q179" s="72" t="s">
        <v>195</v>
      </c>
      <c r="R179" s="72" t="s">
        <v>195</v>
      </c>
      <c r="S179" s="72" t="s">
        <v>195</v>
      </c>
      <c r="T179" s="72">
        <v>19.2</v>
      </c>
      <c r="U179" s="72" t="s">
        <v>195</v>
      </c>
      <c r="V179" s="72" t="s">
        <v>195</v>
      </c>
      <c r="W179" s="72" t="s">
        <v>195</v>
      </c>
      <c r="X179" s="72">
        <v>4.9000000000000004</v>
      </c>
      <c r="Y179" s="72" t="s">
        <v>195</v>
      </c>
      <c r="Z179" s="72" t="s">
        <v>195</v>
      </c>
      <c r="AA179" s="72">
        <v>2.9</v>
      </c>
      <c r="AB179" s="72" t="s">
        <v>195</v>
      </c>
      <c r="AC179" s="72">
        <v>16.2</v>
      </c>
      <c r="AD179" s="72" t="s">
        <v>195</v>
      </c>
      <c r="AE179" s="72" t="s">
        <v>195</v>
      </c>
      <c r="AF179" s="72" t="s">
        <v>195</v>
      </c>
      <c r="AG179" s="72" t="s">
        <v>195</v>
      </c>
      <c r="AH179" s="30" t="s">
        <v>207</v>
      </c>
    </row>
    <row r="180" spans="2:34" s="49" customFormat="1" ht="25.5" x14ac:dyDescent="0.25">
      <c r="B180" s="30"/>
      <c r="C180" s="30"/>
      <c r="D180" s="295" t="s">
        <v>370</v>
      </c>
      <c r="E180" s="318" t="b">
        <f t="shared" si="18"/>
        <v>0</v>
      </c>
      <c r="F180" s="72">
        <v>2.7</v>
      </c>
      <c r="G180" s="72" t="s">
        <v>195</v>
      </c>
      <c r="H180" s="72" t="s">
        <v>195</v>
      </c>
      <c r="I180" s="72" t="s">
        <v>195</v>
      </c>
      <c r="J180" s="72" t="s">
        <v>195</v>
      </c>
      <c r="K180" s="72" t="s">
        <v>195</v>
      </c>
      <c r="L180" s="72" t="s">
        <v>195</v>
      </c>
      <c r="M180" s="72" t="s">
        <v>195</v>
      </c>
      <c r="N180" s="72" t="s">
        <v>195</v>
      </c>
      <c r="O180" s="72" t="s">
        <v>195</v>
      </c>
      <c r="P180" s="72" t="s">
        <v>195</v>
      </c>
      <c r="Q180" s="72" t="s">
        <v>195</v>
      </c>
      <c r="R180" s="72" t="s">
        <v>195</v>
      </c>
      <c r="S180" s="72" t="s">
        <v>195</v>
      </c>
      <c r="T180" s="72" t="s">
        <v>195</v>
      </c>
      <c r="U180" s="72">
        <v>6.2</v>
      </c>
      <c r="V180" s="72" t="s">
        <v>195</v>
      </c>
      <c r="W180" s="72" t="s">
        <v>195</v>
      </c>
      <c r="X180" s="72" t="s">
        <v>195</v>
      </c>
      <c r="Y180" s="72" t="s">
        <v>195</v>
      </c>
      <c r="Z180" s="72" t="s">
        <v>195</v>
      </c>
      <c r="AA180" s="72" t="s">
        <v>195</v>
      </c>
      <c r="AB180" s="72">
        <v>10.8</v>
      </c>
      <c r="AC180" s="72" t="s">
        <v>195</v>
      </c>
      <c r="AD180" s="72" t="s">
        <v>195</v>
      </c>
      <c r="AE180" s="72" t="s">
        <v>195</v>
      </c>
      <c r="AF180" s="72" t="s">
        <v>195</v>
      </c>
      <c r="AG180" s="72" t="s">
        <v>195</v>
      </c>
      <c r="AH180" s="30" t="s">
        <v>207</v>
      </c>
    </row>
    <row r="181" spans="2:34" s="49" customFormat="1" ht="25.5" x14ac:dyDescent="0.25">
      <c r="B181" s="30"/>
      <c r="C181" s="30"/>
      <c r="D181" s="295" t="s">
        <v>371</v>
      </c>
      <c r="E181" s="318" t="b">
        <f t="shared" si="18"/>
        <v>0</v>
      </c>
      <c r="F181" s="72" t="s">
        <v>195</v>
      </c>
      <c r="G181" s="72" t="s">
        <v>195</v>
      </c>
      <c r="H181" s="72" t="s">
        <v>195</v>
      </c>
      <c r="I181" s="72" t="s">
        <v>195</v>
      </c>
      <c r="J181" s="72" t="s">
        <v>195</v>
      </c>
      <c r="K181" s="72" t="s">
        <v>195</v>
      </c>
      <c r="L181" s="72" t="s">
        <v>195</v>
      </c>
      <c r="M181" s="72" t="s">
        <v>195</v>
      </c>
      <c r="N181" s="72" t="s">
        <v>195</v>
      </c>
      <c r="O181" s="72" t="s">
        <v>195</v>
      </c>
      <c r="P181" s="72">
        <v>22.3</v>
      </c>
      <c r="Q181" s="72">
        <v>25.5</v>
      </c>
      <c r="R181" s="72" t="s">
        <v>195</v>
      </c>
      <c r="S181" s="72">
        <v>27.3</v>
      </c>
      <c r="T181" s="72" t="s">
        <v>195</v>
      </c>
      <c r="U181" s="72" t="s">
        <v>195</v>
      </c>
      <c r="V181" s="72" t="s">
        <v>195</v>
      </c>
      <c r="W181" s="72" t="s">
        <v>195</v>
      </c>
      <c r="X181" s="72" t="s">
        <v>195</v>
      </c>
      <c r="Y181" s="72" t="s">
        <v>195</v>
      </c>
      <c r="Z181" s="72" t="s">
        <v>195</v>
      </c>
      <c r="AA181" s="72" t="s">
        <v>195</v>
      </c>
      <c r="AB181" s="72" t="s">
        <v>195</v>
      </c>
      <c r="AC181" s="72">
        <v>9</v>
      </c>
      <c r="AD181" s="72" t="s">
        <v>195</v>
      </c>
      <c r="AE181" s="72" t="s">
        <v>195</v>
      </c>
      <c r="AF181" s="72" t="s">
        <v>195</v>
      </c>
      <c r="AG181" s="72" t="s">
        <v>195</v>
      </c>
      <c r="AH181" s="30" t="s">
        <v>207</v>
      </c>
    </row>
    <row r="182" spans="2:34" s="49" customFormat="1" ht="25.5" x14ac:dyDescent="0.25">
      <c r="B182" s="30"/>
      <c r="C182" s="30"/>
      <c r="D182" s="295" t="s">
        <v>372</v>
      </c>
      <c r="E182" s="318" t="b">
        <f t="shared" si="18"/>
        <v>0</v>
      </c>
      <c r="F182" s="72" t="s">
        <v>195</v>
      </c>
      <c r="G182" s="72" t="s">
        <v>195</v>
      </c>
      <c r="H182" s="72" t="s">
        <v>195</v>
      </c>
      <c r="I182" s="72" t="s">
        <v>195</v>
      </c>
      <c r="J182" s="72" t="s">
        <v>195</v>
      </c>
      <c r="K182" s="72" t="s">
        <v>195</v>
      </c>
      <c r="L182" s="72" t="s">
        <v>195</v>
      </c>
      <c r="M182" s="72" t="s">
        <v>195</v>
      </c>
      <c r="N182" s="72" t="s">
        <v>195</v>
      </c>
      <c r="O182" s="72" t="s">
        <v>195</v>
      </c>
      <c r="P182" s="72" t="s">
        <v>195</v>
      </c>
      <c r="Q182" s="72" t="s">
        <v>195</v>
      </c>
      <c r="R182" s="72">
        <v>26.4</v>
      </c>
      <c r="S182" s="72" t="s">
        <v>195</v>
      </c>
      <c r="T182" s="72" t="s">
        <v>195</v>
      </c>
      <c r="U182" s="72" t="s">
        <v>195</v>
      </c>
      <c r="V182" s="72">
        <v>13.3</v>
      </c>
      <c r="W182" s="72" t="s">
        <v>195</v>
      </c>
      <c r="X182" s="72">
        <v>2.2999999999999998</v>
      </c>
      <c r="Y182" s="72" t="s">
        <v>195</v>
      </c>
      <c r="Z182" s="72" t="s">
        <v>195</v>
      </c>
      <c r="AA182" s="72" t="s">
        <v>195</v>
      </c>
      <c r="AB182" s="72">
        <v>7.8</v>
      </c>
      <c r="AC182" s="72" t="s">
        <v>195</v>
      </c>
      <c r="AD182" s="72" t="s">
        <v>195</v>
      </c>
      <c r="AE182" s="72" t="s">
        <v>195</v>
      </c>
      <c r="AF182" s="72" t="s">
        <v>195</v>
      </c>
      <c r="AG182" s="72" t="s">
        <v>195</v>
      </c>
      <c r="AH182" s="30" t="s">
        <v>207</v>
      </c>
    </row>
    <row r="183" spans="2:34" s="49" customFormat="1" ht="25.5" x14ac:dyDescent="0.25">
      <c r="B183" s="30"/>
      <c r="C183" s="30"/>
      <c r="D183" s="295" t="s">
        <v>373</v>
      </c>
      <c r="E183" s="318" t="b">
        <f t="shared" si="18"/>
        <v>0</v>
      </c>
      <c r="F183" s="72" t="s">
        <v>195</v>
      </c>
      <c r="G183" s="72" t="s">
        <v>195</v>
      </c>
      <c r="H183" s="72">
        <v>11.2</v>
      </c>
      <c r="I183" s="72" t="s">
        <v>195</v>
      </c>
      <c r="J183" s="72" t="s">
        <v>195</v>
      </c>
      <c r="K183" s="72">
        <v>1.2</v>
      </c>
      <c r="L183" s="72" t="s">
        <v>195</v>
      </c>
      <c r="M183" s="72" t="s">
        <v>195</v>
      </c>
      <c r="N183" s="72" t="s">
        <v>195</v>
      </c>
      <c r="O183" s="72" t="s">
        <v>195</v>
      </c>
      <c r="P183" s="72" t="s">
        <v>195</v>
      </c>
      <c r="Q183" s="72" t="s">
        <v>195</v>
      </c>
      <c r="R183" s="72" t="s">
        <v>195</v>
      </c>
      <c r="S183" s="72">
        <v>16.8</v>
      </c>
      <c r="T183" s="72" t="s">
        <v>195</v>
      </c>
      <c r="U183" s="72" t="s">
        <v>195</v>
      </c>
      <c r="V183" s="72" t="s">
        <v>195</v>
      </c>
      <c r="W183" s="72" t="s">
        <v>195</v>
      </c>
      <c r="X183" s="72" t="s">
        <v>195</v>
      </c>
      <c r="Y183" s="72" t="s">
        <v>195</v>
      </c>
      <c r="Z183" s="72">
        <v>12.9</v>
      </c>
      <c r="AA183" s="72" t="s">
        <v>195</v>
      </c>
      <c r="AB183" s="72" t="s">
        <v>195</v>
      </c>
      <c r="AC183" s="72" t="s">
        <v>195</v>
      </c>
      <c r="AD183" s="72">
        <v>3.6</v>
      </c>
      <c r="AE183" s="72" t="s">
        <v>195</v>
      </c>
      <c r="AF183" s="72" t="s">
        <v>195</v>
      </c>
      <c r="AG183" s="72" t="s">
        <v>195</v>
      </c>
      <c r="AH183" s="30" t="s">
        <v>207</v>
      </c>
    </row>
    <row r="184" spans="2:34" s="49" customFormat="1" ht="25.5" x14ac:dyDescent="0.25">
      <c r="B184" s="30"/>
      <c r="C184" s="30"/>
      <c r="D184" s="295" t="s">
        <v>374</v>
      </c>
      <c r="E184" s="318" t="b">
        <f t="shared" si="18"/>
        <v>0</v>
      </c>
      <c r="F184" s="72" t="s">
        <v>195</v>
      </c>
      <c r="G184" s="72" t="s">
        <v>195</v>
      </c>
      <c r="H184" s="72" t="s">
        <v>195</v>
      </c>
      <c r="I184" s="72">
        <v>14.1</v>
      </c>
      <c r="J184" s="72" t="s">
        <v>195</v>
      </c>
      <c r="K184" s="72" t="s">
        <v>195</v>
      </c>
      <c r="L184" s="72">
        <v>35.700000000000003</v>
      </c>
      <c r="M184" s="72" t="s">
        <v>195</v>
      </c>
      <c r="N184" s="72">
        <v>21</v>
      </c>
      <c r="O184" s="72" t="s">
        <v>195</v>
      </c>
      <c r="P184" s="72" t="s">
        <v>195</v>
      </c>
      <c r="Q184" s="72" t="s">
        <v>195</v>
      </c>
      <c r="R184" s="72" t="s">
        <v>195</v>
      </c>
      <c r="S184" s="72" t="s">
        <v>195</v>
      </c>
      <c r="T184" s="72" t="s">
        <v>195</v>
      </c>
      <c r="U184" s="72" t="s">
        <v>195</v>
      </c>
      <c r="V184" s="72" t="s">
        <v>195</v>
      </c>
      <c r="W184" s="72" t="s">
        <v>195</v>
      </c>
      <c r="X184" s="72" t="s">
        <v>195</v>
      </c>
      <c r="Y184" s="72" t="s">
        <v>195</v>
      </c>
      <c r="Z184" s="72" t="s">
        <v>195</v>
      </c>
      <c r="AA184" s="72">
        <v>1.6</v>
      </c>
      <c r="AB184" s="72">
        <v>12</v>
      </c>
      <c r="AC184" s="72" t="s">
        <v>195</v>
      </c>
      <c r="AD184" s="72" t="s">
        <v>195</v>
      </c>
      <c r="AE184" s="72" t="s">
        <v>195</v>
      </c>
      <c r="AF184" s="72" t="s">
        <v>195</v>
      </c>
      <c r="AG184" s="72" t="s">
        <v>195</v>
      </c>
      <c r="AH184" s="30" t="s">
        <v>207</v>
      </c>
    </row>
    <row r="185" spans="2:34" s="49" customFormat="1" ht="25.5" x14ac:dyDescent="0.25">
      <c r="B185" s="30"/>
      <c r="C185" s="30"/>
      <c r="D185" s="295" t="s">
        <v>375</v>
      </c>
      <c r="E185" s="318" t="b">
        <f t="shared" si="18"/>
        <v>0</v>
      </c>
      <c r="F185" s="72" t="s">
        <v>195</v>
      </c>
      <c r="G185" s="72" t="s">
        <v>195</v>
      </c>
      <c r="H185" s="72" t="s">
        <v>195</v>
      </c>
      <c r="I185" s="72" t="s">
        <v>195</v>
      </c>
      <c r="J185" s="72" t="s">
        <v>195</v>
      </c>
      <c r="K185" s="72" t="s">
        <v>195</v>
      </c>
      <c r="L185" s="72" t="s">
        <v>195</v>
      </c>
      <c r="M185" s="72" t="s">
        <v>195</v>
      </c>
      <c r="N185" s="72" t="s">
        <v>195</v>
      </c>
      <c r="O185" s="72" t="s">
        <v>195</v>
      </c>
      <c r="P185" s="72" t="s">
        <v>195</v>
      </c>
      <c r="Q185" s="72" t="s">
        <v>195</v>
      </c>
      <c r="R185" s="72" t="s">
        <v>195</v>
      </c>
      <c r="S185" s="72" t="s">
        <v>195</v>
      </c>
      <c r="T185" s="72" t="s">
        <v>195</v>
      </c>
      <c r="U185" s="72">
        <v>2.9</v>
      </c>
      <c r="V185" s="72" t="s">
        <v>195</v>
      </c>
      <c r="W185" s="72" t="s">
        <v>195</v>
      </c>
      <c r="X185" s="72" t="s">
        <v>195</v>
      </c>
      <c r="Y185" s="72" t="s">
        <v>195</v>
      </c>
      <c r="Z185" s="72" t="s">
        <v>195</v>
      </c>
      <c r="AA185" s="72" t="s">
        <v>195</v>
      </c>
      <c r="AB185" s="72" t="s">
        <v>195</v>
      </c>
      <c r="AC185" s="72" t="s">
        <v>195</v>
      </c>
      <c r="AD185" s="72" t="s">
        <v>195</v>
      </c>
      <c r="AE185" s="72" t="s">
        <v>195</v>
      </c>
      <c r="AF185" s="72" t="s">
        <v>195</v>
      </c>
      <c r="AG185" s="72" t="s">
        <v>195</v>
      </c>
      <c r="AH185" s="30" t="s">
        <v>207</v>
      </c>
    </row>
    <row r="186" spans="2:34" s="49" customFormat="1" ht="25.5" x14ac:dyDescent="0.25">
      <c r="B186" s="30"/>
      <c r="C186" s="30"/>
      <c r="D186" s="291" t="s">
        <v>376</v>
      </c>
      <c r="E186" s="318" t="b">
        <f t="shared" si="18"/>
        <v>0</v>
      </c>
      <c r="F186" s="72" t="s">
        <v>195</v>
      </c>
      <c r="G186" s="72" t="s">
        <v>195</v>
      </c>
      <c r="H186" s="72" t="s">
        <v>195</v>
      </c>
      <c r="I186" s="72" t="s">
        <v>195</v>
      </c>
      <c r="J186" s="72">
        <v>20</v>
      </c>
      <c r="K186" s="72" t="s">
        <v>195</v>
      </c>
      <c r="L186" s="72" t="s">
        <v>195</v>
      </c>
      <c r="M186" s="72" t="s">
        <v>195</v>
      </c>
      <c r="N186" s="72" t="s">
        <v>195</v>
      </c>
      <c r="O186" s="72" t="s">
        <v>195</v>
      </c>
      <c r="P186" s="72" t="s">
        <v>195</v>
      </c>
      <c r="Q186" s="72" t="s">
        <v>195</v>
      </c>
      <c r="R186" s="72" t="s">
        <v>195</v>
      </c>
      <c r="S186" s="72" t="s">
        <v>195</v>
      </c>
      <c r="T186" s="72" t="s">
        <v>195</v>
      </c>
      <c r="U186" s="72" t="s">
        <v>195</v>
      </c>
      <c r="V186" s="72" t="s">
        <v>195</v>
      </c>
      <c r="W186" s="72" t="s">
        <v>195</v>
      </c>
      <c r="X186" s="72" t="s">
        <v>195</v>
      </c>
      <c r="Y186" s="72" t="s">
        <v>195</v>
      </c>
      <c r="Z186" s="72" t="s">
        <v>195</v>
      </c>
      <c r="AA186" s="72" t="s">
        <v>195</v>
      </c>
      <c r="AB186" s="72" t="s">
        <v>195</v>
      </c>
      <c r="AC186" s="72" t="s">
        <v>195</v>
      </c>
      <c r="AD186" s="72" t="s">
        <v>195</v>
      </c>
      <c r="AE186" s="72">
        <v>6.3</v>
      </c>
      <c r="AF186" s="72" t="s">
        <v>195</v>
      </c>
      <c r="AG186" s="72" t="s">
        <v>195</v>
      </c>
      <c r="AH186" s="30" t="s">
        <v>207</v>
      </c>
    </row>
    <row r="187" spans="2:34" s="49" customFormat="1" ht="25.5" x14ac:dyDescent="0.25">
      <c r="B187" s="30"/>
      <c r="C187" s="30"/>
      <c r="D187" s="291" t="str">
        <f>"   "&amp;D186&amp;" or most recent"</f>
        <v xml:space="preserve">   Percentage of older adolescent boys (aged 15-19) reporting sexual debut by age 15, 2014 or most recent</v>
      </c>
      <c r="E187" s="318" t="b">
        <f t="shared" si="18"/>
        <v>0</v>
      </c>
      <c r="F187" s="65">
        <f>F180</f>
        <v>2.7</v>
      </c>
      <c r="G187" s="65" t="s">
        <v>195</v>
      </c>
      <c r="H187" s="65">
        <f>H183</f>
        <v>11.2</v>
      </c>
      <c r="I187" s="65">
        <f>I184</f>
        <v>14.1</v>
      </c>
      <c r="J187" s="65">
        <f>J186</f>
        <v>20</v>
      </c>
      <c r="K187" s="65">
        <f>K183</f>
        <v>1.2</v>
      </c>
      <c r="L187" s="65">
        <f>L184</f>
        <v>35.700000000000003</v>
      </c>
      <c r="M187" s="65">
        <f>M178</f>
        <v>2.7</v>
      </c>
      <c r="N187" s="65">
        <f>N184</f>
        <v>21</v>
      </c>
      <c r="O187" s="65" t="s">
        <v>195</v>
      </c>
      <c r="P187" s="65">
        <f>P181</f>
        <v>22.3</v>
      </c>
      <c r="Q187" s="65">
        <f>Q181</f>
        <v>25.5</v>
      </c>
      <c r="R187" s="65">
        <f>R182</f>
        <v>26.4</v>
      </c>
      <c r="S187" s="65">
        <f>S183</f>
        <v>16.8</v>
      </c>
      <c r="T187" s="65">
        <f>T179</f>
        <v>19.2</v>
      </c>
      <c r="U187" s="65">
        <f>U185</f>
        <v>2.9</v>
      </c>
      <c r="V187" s="65">
        <f>V182</f>
        <v>13.3</v>
      </c>
      <c r="W187" s="65">
        <f>W176</f>
        <v>11.7</v>
      </c>
      <c r="X187" s="65">
        <f>X182</f>
        <v>2.2999999999999998</v>
      </c>
      <c r="Y187" s="65" t="str">
        <f>Y184</f>
        <v>-</v>
      </c>
      <c r="Z187" s="65">
        <f>Z183</f>
        <v>12.9</v>
      </c>
      <c r="AA187" s="65">
        <f>AA184</f>
        <v>1.6</v>
      </c>
      <c r="AB187" s="65">
        <f>AB184</f>
        <v>12</v>
      </c>
      <c r="AC187" s="65">
        <f>AC181</f>
        <v>9</v>
      </c>
      <c r="AD187" s="65">
        <f>AD183</f>
        <v>3.6</v>
      </c>
      <c r="AE187" s="65">
        <f>AE186</f>
        <v>6.3</v>
      </c>
      <c r="AF187" s="65" t="str">
        <f>AF186</f>
        <v>-</v>
      </c>
      <c r="AG187" s="65"/>
      <c r="AH187" s="52"/>
    </row>
    <row r="188" spans="2:34" s="49" customFormat="1" x14ac:dyDescent="0.25">
      <c r="B188" s="30"/>
      <c r="C188" s="30"/>
      <c r="D188" s="292" t="s">
        <v>199</v>
      </c>
      <c r="E188" s="321" t="b">
        <f t="shared" si="18"/>
        <v>0</v>
      </c>
      <c r="F188" s="67">
        <v>2008</v>
      </c>
      <c r="G188" s="67" t="s">
        <v>195</v>
      </c>
      <c r="H188" s="67">
        <v>2011</v>
      </c>
      <c r="I188" s="67">
        <v>2012</v>
      </c>
      <c r="J188" s="67">
        <v>2014</v>
      </c>
      <c r="K188" s="67">
        <v>2011</v>
      </c>
      <c r="L188" s="67">
        <v>2012</v>
      </c>
      <c r="M188" s="67">
        <v>2006</v>
      </c>
      <c r="N188" s="67">
        <v>2012</v>
      </c>
      <c r="O188" s="67" t="s">
        <v>195</v>
      </c>
      <c r="P188" s="67">
        <v>2009</v>
      </c>
      <c r="Q188" s="67">
        <v>2009</v>
      </c>
      <c r="R188" s="67">
        <v>2010</v>
      </c>
      <c r="S188" s="67">
        <v>2011</v>
      </c>
      <c r="T188" s="67">
        <v>2007</v>
      </c>
      <c r="U188" s="67">
        <v>2013</v>
      </c>
      <c r="V188" s="67">
        <v>2010</v>
      </c>
      <c r="W188" s="67">
        <v>2003</v>
      </c>
      <c r="X188" s="67">
        <v>2010</v>
      </c>
      <c r="Y188" s="67" t="s">
        <v>195</v>
      </c>
      <c r="Z188" s="67">
        <v>2011</v>
      </c>
      <c r="AA188" s="67">
        <v>2012</v>
      </c>
      <c r="AB188" s="67">
        <v>2012</v>
      </c>
      <c r="AC188" s="67">
        <v>2009</v>
      </c>
      <c r="AD188" s="67">
        <v>2011</v>
      </c>
      <c r="AE188" s="67" t="s">
        <v>356</v>
      </c>
      <c r="AF188" s="67" t="s">
        <v>356</v>
      </c>
      <c r="AG188" s="67"/>
      <c r="AH188" s="52"/>
    </row>
    <row r="189" spans="2:34" s="49" customFormat="1" ht="25.5" x14ac:dyDescent="0.25">
      <c r="B189" s="30"/>
      <c r="C189" s="30"/>
      <c r="D189" s="291" t="s">
        <v>377</v>
      </c>
      <c r="E189" s="318" t="b">
        <f t="shared" si="18"/>
        <v>0</v>
      </c>
      <c r="F189" s="72" t="s">
        <v>195</v>
      </c>
      <c r="G189" s="72" t="s">
        <v>195</v>
      </c>
      <c r="H189" s="72">
        <v>18</v>
      </c>
      <c r="I189" s="72">
        <v>20.399999999999999</v>
      </c>
      <c r="J189" s="72" t="s">
        <v>195</v>
      </c>
      <c r="K189" s="72">
        <v>11.1</v>
      </c>
      <c r="L189" s="72">
        <v>12</v>
      </c>
      <c r="M189" s="72" t="s">
        <v>195</v>
      </c>
      <c r="N189" s="72" t="s">
        <v>195</v>
      </c>
      <c r="O189" s="72" t="s">
        <v>195</v>
      </c>
      <c r="P189" s="72">
        <v>14.5</v>
      </c>
      <c r="Q189" s="72">
        <v>6.9</v>
      </c>
      <c r="R189" s="72">
        <v>14.1</v>
      </c>
      <c r="S189" s="72">
        <v>27.8</v>
      </c>
      <c r="T189" s="72">
        <v>9.8000000000000007</v>
      </c>
      <c r="U189" s="72">
        <v>20.3</v>
      </c>
      <c r="V189" s="72">
        <v>5.2</v>
      </c>
      <c r="W189" s="72">
        <v>7.2</v>
      </c>
      <c r="X189" s="72" t="s">
        <v>195</v>
      </c>
      <c r="Y189" s="72" t="s">
        <v>195</v>
      </c>
      <c r="Z189" s="72">
        <v>12.2</v>
      </c>
      <c r="AA189" s="72" t="s">
        <v>195</v>
      </c>
      <c r="AB189" s="72">
        <v>11.4</v>
      </c>
      <c r="AC189" s="72">
        <v>18</v>
      </c>
      <c r="AD189" s="72">
        <v>3.2</v>
      </c>
      <c r="AE189" s="72" t="s">
        <v>195</v>
      </c>
      <c r="AF189" s="72" t="s">
        <v>195</v>
      </c>
      <c r="AG189" s="72" t="s">
        <v>195</v>
      </c>
      <c r="AH189" s="30" t="s">
        <v>207</v>
      </c>
    </row>
    <row r="190" spans="2:34" s="49" customFormat="1" x14ac:dyDescent="0.25">
      <c r="B190" s="30"/>
      <c r="C190" s="30"/>
      <c r="D190" s="291" t="s">
        <v>344</v>
      </c>
      <c r="E190" s="318" t="b">
        <f t="shared" si="18"/>
        <v>0</v>
      </c>
      <c r="F190" s="72" t="s">
        <v>195</v>
      </c>
      <c r="G190" s="72" t="s">
        <v>195</v>
      </c>
      <c r="H190" s="72">
        <v>2004</v>
      </c>
      <c r="I190" s="72">
        <v>2005</v>
      </c>
      <c r="J190" s="72" t="s">
        <v>195</v>
      </c>
      <c r="K190" s="72">
        <v>2005</v>
      </c>
      <c r="L190" s="72">
        <v>2000</v>
      </c>
      <c r="M190" s="72" t="s">
        <v>195</v>
      </c>
      <c r="N190" s="72" t="s">
        <v>195</v>
      </c>
      <c r="O190" s="72" t="s">
        <v>195</v>
      </c>
      <c r="P190" s="72">
        <v>2003</v>
      </c>
      <c r="Q190" s="72">
        <v>2004</v>
      </c>
      <c r="R190" s="72">
        <v>2004</v>
      </c>
      <c r="S190" s="72">
        <v>2003</v>
      </c>
      <c r="T190" s="72">
        <v>2000</v>
      </c>
      <c r="U190" s="72">
        <v>2003</v>
      </c>
      <c r="V190" s="72">
        <v>2005</v>
      </c>
      <c r="W190" s="72">
        <v>2003</v>
      </c>
      <c r="X190" s="72" t="s">
        <v>195</v>
      </c>
      <c r="Y190" s="72" t="s">
        <v>195</v>
      </c>
      <c r="Z190" s="72">
        <v>2005</v>
      </c>
      <c r="AA190" s="72" t="s">
        <v>195</v>
      </c>
      <c r="AB190" s="72">
        <v>2005</v>
      </c>
      <c r="AC190" s="72">
        <v>2005</v>
      </c>
      <c r="AD190" s="72">
        <v>1999</v>
      </c>
      <c r="AE190" s="72" t="s">
        <v>195</v>
      </c>
      <c r="AF190" s="72" t="s">
        <v>195</v>
      </c>
      <c r="AG190" s="72" t="s">
        <v>195</v>
      </c>
      <c r="AH190" s="30" t="s">
        <v>207</v>
      </c>
    </row>
    <row r="191" spans="2:34" s="49" customFormat="1" ht="25.5" x14ac:dyDescent="0.25">
      <c r="B191" s="30"/>
      <c r="C191" s="30"/>
      <c r="D191" s="295" t="s">
        <v>378</v>
      </c>
      <c r="E191" s="318" t="b">
        <f t="shared" si="18"/>
        <v>0</v>
      </c>
      <c r="F191" s="72" t="s">
        <v>195</v>
      </c>
      <c r="G191" s="72">
        <v>32.6</v>
      </c>
      <c r="H191" s="72">
        <v>13.4</v>
      </c>
      <c r="I191" s="72" t="s">
        <v>195</v>
      </c>
      <c r="J191" s="72" t="s">
        <v>195</v>
      </c>
      <c r="K191" s="72" t="s">
        <v>195</v>
      </c>
      <c r="L191" s="72">
        <v>15.3</v>
      </c>
      <c r="M191" s="72">
        <v>8</v>
      </c>
      <c r="N191" s="72" t="s">
        <v>195</v>
      </c>
      <c r="O191" s="72" t="s">
        <v>195</v>
      </c>
      <c r="P191" s="72" t="s">
        <v>195</v>
      </c>
      <c r="Q191" s="72" t="s">
        <v>195</v>
      </c>
      <c r="R191" s="72">
        <v>14.1</v>
      </c>
      <c r="S191" s="72" t="s">
        <v>195</v>
      </c>
      <c r="T191" s="72" t="s">
        <v>195</v>
      </c>
      <c r="U191" s="72" t="s">
        <v>195</v>
      </c>
      <c r="V191" s="72" t="s">
        <v>195</v>
      </c>
      <c r="W191" s="72" t="s">
        <v>195</v>
      </c>
      <c r="X191" s="72" t="s">
        <v>195</v>
      </c>
      <c r="Y191" s="72" t="s">
        <v>195</v>
      </c>
      <c r="Z191" s="72">
        <v>11.8</v>
      </c>
      <c r="AA191" s="72" t="s">
        <v>195</v>
      </c>
      <c r="AB191" s="72" t="s">
        <v>195</v>
      </c>
      <c r="AC191" s="72" t="s">
        <v>195</v>
      </c>
      <c r="AD191" s="72">
        <v>4.9000000000000004</v>
      </c>
      <c r="AE191" s="72" t="s">
        <v>195</v>
      </c>
      <c r="AF191" s="72" t="s">
        <v>195</v>
      </c>
      <c r="AG191" s="72" t="s">
        <v>195</v>
      </c>
      <c r="AH191" s="30" t="s">
        <v>207</v>
      </c>
    </row>
    <row r="192" spans="2:34" s="49" customFormat="1" ht="25.5" x14ac:dyDescent="0.25">
      <c r="B192" s="30"/>
      <c r="C192" s="30"/>
      <c r="D192" s="295" t="s">
        <v>379</v>
      </c>
      <c r="E192" s="318" t="b">
        <f t="shared" si="18"/>
        <v>0</v>
      </c>
      <c r="F192" s="72" t="s">
        <v>195</v>
      </c>
      <c r="G192" s="72" t="s">
        <v>195</v>
      </c>
      <c r="H192" s="72" t="s">
        <v>195</v>
      </c>
      <c r="I192" s="72" t="s">
        <v>195</v>
      </c>
      <c r="J192" s="72">
        <v>17.899999999999999</v>
      </c>
      <c r="K192" s="72" t="s">
        <v>195</v>
      </c>
      <c r="L192" s="72" t="s">
        <v>195</v>
      </c>
      <c r="M192" s="72" t="s">
        <v>195</v>
      </c>
      <c r="N192" s="72" t="s">
        <v>195</v>
      </c>
      <c r="O192" s="72" t="s">
        <v>195</v>
      </c>
      <c r="P192" s="72" t="s">
        <v>195</v>
      </c>
      <c r="Q192" s="72" t="s">
        <v>195</v>
      </c>
      <c r="R192" s="72" t="s">
        <v>195</v>
      </c>
      <c r="S192" s="72" t="s">
        <v>195</v>
      </c>
      <c r="T192" s="72">
        <v>7.4</v>
      </c>
      <c r="U192" s="72" t="s">
        <v>195</v>
      </c>
      <c r="V192" s="72" t="s">
        <v>195</v>
      </c>
      <c r="W192" s="72" t="s">
        <v>195</v>
      </c>
      <c r="X192" s="72">
        <v>7.4</v>
      </c>
      <c r="Y192" s="72" t="s">
        <v>195</v>
      </c>
      <c r="Z192" s="72" t="s">
        <v>195</v>
      </c>
      <c r="AA192" s="72">
        <v>1</v>
      </c>
      <c r="AB192" s="72" t="s">
        <v>195</v>
      </c>
      <c r="AC192" s="72">
        <v>12.3</v>
      </c>
      <c r="AD192" s="72" t="s">
        <v>195</v>
      </c>
      <c r="AE192" s="72" t="s">
        <v>195</v>
      </c>
      <c r="AF192" s="72" t="s">
        <v>195</v>
      </c>
      <c r="AG192" s="72" t="s">
        <v>195</v>
      </c>
      <c r="AH192" s="30" t="s">
        <v>207</v>
      </c>
    </row>
    <row r="193" spans="2:34" s="49" customFormat="1" ht="25.5" x14ac:dyDescent="0.25">
      <c r="B193" s="30"/>
      <c r="C193" s="30"/>
      <c r="D193" s="295" t="s">
        <v>380</v>
      </c>
      <c r="E193" s="318" t="b">
        <f t="shared" si="18"/>
        <v>0</v>
      </c>
      <c r="F193" s="72">
        <v>1.7</v>
      </c>
      <c r="G193" s="72" t="s">
        <v>195</v>
      </c>
      <c r="H193" s="72" t="s">
        <v>195</v>
      </c>
      <c r="I193" s="72" t="s">
        <v>195</v>
      </c>
      <c r="J193" s="72" t="s">
        <v>195</v>
      </c>
      <c r="K193" s="72" t="s">
        <v>195</v>
      </c>
      <c r="L193" s="72" t="s">
        <v>195</v>
      </c>
      <c r="M193" s="72" t="s">
        <v>195</v>
      </c>
      <c r="N193" s="72" t="s">
        <v>195</v>
      </c>
      <c r="O193" s="72" t="s">
        <v>195</v>
      </c>
      <c r="P193" s="72" t="s">
        <v>195</v>
      </c>
      <c r="Q193" s="72" t="s">
        <v>195</v>
      </c>
      <c r="R193" s="72" t="s">
        <v>195</v>
      </c>
      <c r="S193" s="72">
        <v>29</v>
      </c>
      <c r="T193" s="72" t="s">
        <v>195</v>
      </c>
      <c r="U193" s="72">
        <v>15.3</v>
      </c>
      <c r="V193" s="72" t="s">
        <v>195</v>
      </c>
      <c r="W193" s="72" t="s">
        <v>195</v>
      </c>
      <c r="X193" s="72" t="s">
        <v>195</v>
      </c>
      <c r="Y193" s="72" t="s">
        <v>195</v>
      </c>
      <c r="Z193" s="72" t="s">
        <v>195</v>
      </c>
      <c r="AA193" s="72" t="s">
        <v>195</v>
      </c>
      <c r="AB193" s="72">
        <v>10.7</v>
      </c>
      <c r="AC193" s="72" t="s">
        <v>195</v>
      </c>
      <c r="AD193" s="72" t="s">
        <v>195</v>
      </c>
      <c r="AE193" s="72" t="s">
        <v>195</v>
      </c>
      <c r="AF193" s="72" t="s">
        <v>195</v>
      </c>
      <c r="AG193" s="72" t="s">
        <v>195</v>
      </c>
      <c r="AH193" s="30" t="s">
        <v>207</v>
      </c>
    </row>
    <row r="194" spans="2:34" s="49" customFormat="1" ht="25.5" x14ac:dyDescent="0.25">
      <c r="B194" s="30"/>
      <c r="C194" s="30"/>
      <c r="D194" s="295" t="s">
        <v>381</v>
      </c>
      <c r="E194" s="318" t="b">
        <f t="shared" si="18"/>
        <v>0</v>
      </c>
      <c r="F194" s="72" t="s">
        <v>195</v>
      </c>
      <c r="G194" s="72" t="s">
        <v>195</v>
      </c>
      <c r="H194" s="72" t="s">
        <v>195</v>
      </c>
      <c r="I194" s="72" t="s">
        <v>195</v>
      </c>
      <c r="J194" s="72" t="s">
        <v>195</v>
      </c>
      <c r="K194" s="72" t="s">
        <v>195</v>
      </c>
      <c r="L194" s="72" t="s">
        <v>195</v>
      </c>
      <c r="M194" s="72" t="s">
        <v>195</v>
      </c>
      <c r="N194" s="72" t="s">
        <v>195</v>
      </c>
      <c r="O194" s="72" t="s">
        <v>195</v>
      </c>
      <c r="P194" s="72">
        <v>11.5</v>
      </c>
      <c r="Q194" s="72">
        <v>8.5</v>
      </c>
      <c r="R194" s="72" t="s">
        <v>195</v>
      </c>
      <c r="S194" s="72">
        <v>23.1</v>
      </c>
      <c r="T194" s="72" t="s">
        <v>195</v>
      </c>
      <c r="U194" s="72" t="s">
        <v>195</v>
      </c>
      <c r="V194" s="72" t="s">
        <v>195</v>
      </c>
      <c r="W194" s="72" t="s">
        <v>195</v>
      </c>
      <c r="X194" s="72" t="s">
        <v>195</v>
      </c>
      <c r="Y194" s="72" t="s">
        <v>195</v>
      </c>
      <c r="Z194" s="72" t="s">
        <v>195</v>
      </c>
      <c r="AA194" s="72" t="s">
        <v>195</v>
      </c>
      <c r="AB194" s="72" t="s">
        <v>195</v>
      </c>
      <c r="AC194" s="72">
        <v>7.2</v>
      </c>
      <c r="AD194" s="72" t="s">
        <v>195</v>
      </c>
      <c r="AE194" s="72" t="s">
        <v>195</v>
      </c>
      <c r="AF194" s="72" t="s">
        <v>195</v>
      </c>
      <c r="AG194" s="72" t="s">
        <v>195</v>
      </c>
      <c r="AH194" s="30" t="s">
        <v>207</v>
      </c>
    </row>
    <row r="195" spans="2:34" s="49" customFormat="1" ht="25.5" x14ac:dyDescent="0.25">
      <c r="B195" s="30"/>
      <c r="C195" s="30"/>
      <c r="D195" s="295" t="s">
        <v>382</v>
      </c>
      <c r="E195" s="318" t="b">
        <f t="shared" si="18"/>
        <v>0</v>
      </c>
      <c r="F195" s="72" t="s">
        <v>195</v>
      </c>
      <c r="G195" s="72" t="s">
        <v>195</v>
      </c>
      <c r="H195" s="72" t="s">
        <v>195</v>
      </c>
      <c r="I195" s="72" t="s">
        <v>195</v>
      </c>
      <c r="J195" s="72">
        <v>21.3</v>
      </c>
      <c r="K195" s="72" t="s">
        <v>195</v>
      </c>
      <c r="L195" s="72" t="s">
        <v>195</v>
      </c>
      <c r="M195" s="72" t="s">
        <v>195</v>
      </c>
      <c r="N195" s="72" t="s">
        <v>195</v>
      </c>
      <c r="O195" s="72" t="s">
        <v>195</v>
      </c>
      <c r="P195" s="72" t="s">
        <v>195</v>
      </c>
      <c r="Q195" s="72" t="s">
        <v>195</v>
      </c>
      <c r="R195" s="72">
        <v>12.1</v>
      </c>
      <c r="S195" s="72" t="s">
        <v>195</v>
      </c>
      <c r="T195" s="72" t="s">
        <v>195</v>
      </c>
      <c r="U195" s="72" t="s">
        <v>195</v>
      </c>
      <c r="V195" s="72">
        <v>4.8</v>
      </c>
      <c r="W195" s="72" t="s">
        <v>195</v>
      </c>
      <c r="X195" s="72">
        <v>3.2</v>
      </c>
      <c r="Y195" s="72" t="s">
        <v>195</v>
      </c>
      <c r="Z195" s="72" t="s">
        <v>195</v>
      </c>
      <c r="AA195" s="72" t="s">
        <v>195</v>
      </c>
      <c r="AB195" s="72">
        <v>11.3</v>
      </c>
      <c r="AC195" s="72" t="s">
        <v>195</v>
      </c>
      <c r="AD195" s="72" t="s">
        <v>195</v>
      </c>
      <c r="AE195" s="72" t="s">
        <v>195</v>
      </c>
      <c r="AF195" s="72" t="s">
        <v>195</v>
      </c>
      <c r="AG195" s="72" t="s">
        <v>195</v>
      </c>
      <c r="AH195" s="30" t="s">
        <v>207</v>
      </c>
    </row>
    <row r="196" spans="2:34" s="49" customFormat="1" ht="25.5" x14ac:dyDescent="0.25">
      <c r="B196" s="30"/>
      <c r="C196" s="30"/>
      <c r="D196" s="295" t="s">
        <v>383</v>
      </c>
      <c r="E196" s="318" t="b">
        <f t="shared" ref="E196:E259" si="19">IF(ISBLANK(IF($E$2=$F$2,F196,IF($E$2=$G$2,G196,IF($E$2=$H$2,H196,IF($E$2=$I$2,I196,IF($E$2=$J$2,J196,IF($E$2=$K$2,K196,IF($E$2=$L$2,L196,IF($E$2=$M$2,M196,IF($E$2=$N$2,N196,IF($E$2=$O$2,O196,IF($E$2=$P$2,P196,IF($E$2=$Q$2,Q196,IF($E$2=$R$2,R196,IF($E$2=$S$2,S196,IF($E$2=$T$2,T196,IF($E$2=$U$2,U196,IF($E$2=$V$2,V196,IF($E$2=$W$2,W196,IF($E$2=$X$2,X196,IF($E$2=$Y$2,Y196,IF($E$2=$Z$2,Z196,IF($E$2=$AA$2,AA196,IF($E$2=$AB$2,AB196,IF($E$2=$AC$2,AC196,IF($E$2=$AD$2,AD196)))))))))))))))))))))))))),"-",(IF($E$2=$F$2,F196,IF($E$2=$G$2,G196,IF($E$2=$H$2,H196,IF($E$2=$I$2,I196,IF($E$2=$J$2,J196,IF($E$2=$K$2,K196,IF($E$2=$L$2,L196,IF($E$2=$M$2,M196,IF($E$2=$N$2,N196,IF($E$2=$O$2,O196,IF($E$2=$P$2,P196,IF($E$2=$Q$2,Q196,IF($E$2=$R$2,R196,IF($E$2=$S$2,S196,IF($E$2=$T$2,T196,IF($E$2=$U$2,U196,IF($E$2=$V$2,V196,IF($E$2=$W$2,W196,IF($E$2=$X$2,X196,IF($E$2=$Y$2,Y196,IF($E$2=$Z$2,Z196,IF($E$2=$AA$2,AA196,IF($E$2=$AB$2,AB196,IF($E$2=$AC$2,AC196,IF($E$2=$AD$2,AD196)))))))))))))))))))))))))))</f>
        <v>0</v>
      </c>
      <c r="F196" s="72" t="s">
        <v>195</v>
      </c>
      <c r="G196" s="72" t="s">
        <v>195</v>
      </c>
      <c r="H196" s="72">
        <v>15</v>
      </c>
      <c r="I196" s="72" t="s">
        <v>195</v>
      </c>
      <c r="J196" s="72" t="s">
        <v>195</v>
      </c>
      <c r="K196" s="72">
        <v>7.1</v>
      </c>
      <c r="L196" s="72" t="s">
        <v>195</v>
      </c>
      <c r="M196" s="72" t="s">
        <v>195</v>
      </c>
      <c r="N196" s="72" t="s">
        <v>195</v>
      </c>
      <c r="O196" s="72" t="s">
        <v>195</v>
      </c>
      <c r="P196" s="72" t="s">
        <v>195</v>
      </c>
      <c r="Q196" s="72" t="s">
        <v>195</v>
      </c>
      <c r="R196" s="72" t="s">
        <v>195</v>
      </c>
      <c r="S196" s="72">
        <v>21.8</v>
      </c>
      <c r="T196" s="72" t="s">
        <v>195</v>
      </c>
      <c r="U196" s="72">
        <v>12.7</v>
      </c>
      <c r="V196" s="72" t="s">
        <v>195</v>
      </c>
      <c r="W196" s="72" t="s">
        <v>195</v>
      </c>
      <c r="X196" s="72" t="s">
        <v>195</v>
      </c>
      <c r="Y196" s="72" t="s">
        <v>195</v>
      </c>
      <c r="Z196" s="72">
        <v>11.4</v>
      </c>
      <c r="AA196" s="72" t="s">
        <v>195</v>
      </c>
      <c r="AB196" s="72" t="s">
        <v>195</v>
      </c>
      <c r="AC196" s="72" t="s">
        <v>195</v>
      </c>
      <c r="AD196" s="72">
        <v>3.9</v>
      </c>
      <c r="AE196" s="72" t="s">
        <v>195</v>
      </c>
      <c r="AF196" s="72" t="s">
        <v>195</v>
      </c>
      <c r="AG196" s="72" t="s">
        <v>195</v>
      </c>
      <c r="AH196" s="30" t="s">
        <v>207</v>
      </c>
    </row>
    <row r="197" spans="2:34" s="49" customFormat="1" ht="25.5" x14ac:dyDescent="0.25">
      <c r="B197" s="30"/>
      <c r="C197" s="30"/>
      <c r="D197" s="295" t="s">
        <v>384</v>
      </c>
      <c r="E197" s="318" t="b">
        <f t="shared" si="19"/>
        <v>0</v>
      </c>
      <c r="F197" s="72" t="s">
        <v>195</v>
      </c>
      <c r="G197" s="72" t="s">
        <v>195</v>
      </c>
      <c r="H197" s="72" t="s">
        <v>195</v>
      </c>
      <c r="I197" s="72">
        <v>20.8</v>
      </c>
      <c r="J197" s="72" t="s">
        <v>195</v>
      </c>
      <c r="K197" s="72" t="s">
        <v>195</v>
      </c>
      <c r="L197" s="72">
        <v>14</v>
      </c>
      <c r="M197" s="72" t="s">
        <v>195</v>
      </c>
      <c r="N197" s="72">
        <v>1.6</v>
      </c>
      <c r="O197" s="72" t="s">
        <v>195</v>
      </c>
      <c r="P197" s="72" t="s">
        <v>195</v>
      </c>
      <c r="Q197" s="72" t="s">
        <v>195</v>
      </c>
      <c r="R197" s="72" t="s">
        <v>195</v>
      </c>
      <c r="S197" s="72" t="s">
        <v>195</v>
      </c>
      <c r="T197" s="72" t="s">
        <v>195</v>
      </c>
      <c r="U197" s="72" t="s">
        <v>195</v>
      </c>
      <c r="V197" s="72" t="s">
        <v>195</v>
      </c>
      <c r="W197" s="72" t="s">
        <v>195</v>
      </c>
      <c r="X197" s="72" t="s">
        <v>195</v>
      </c>
      <c r="Y197" s="72" t="s">
        <v>195</v>
      </c>
      <c r="Z197" s="72" t="s">
        <v>195</v>
      </c>
      <c r="AA197" s="72">
        <v>0.2</v>
      </c>
      <c r="AB197" s="72">
        <v>9.4</v>
      </c>
      <c r="AC197" s="72" t="s">
        <v>195</v>
      </c>
      <c r="AD197" s="72" t="s">
        <v>195</v>
      </c>
      <c r="AE197" s="72" t="s">
        <v>195</v>
      </c>
      <c r="AF197" s="72" t="s">
        <v>195</v>
      </c>
      <c r="AG197" s="72" t="s">
        <v>195</v>
      </c>
      <c r="AH197" s="30" t="s">
        <v>207</v>
      </c>
    </row>
    <row r="198" spans="2:34" s="49" customFormat="1" ht="25.5" x14ac:dyDescent="0.25">
      <c r="B198" s="30"/>
      <c r="C198" s="30"/>
      <c r="D198" s="295" t="s">
        <v>385</v>
      </c>
      <c r="E198" s="318" t="b">
        <f t="shared" si="19"/>
        <v>0</v>
      </c>
      <c r="F198" s="72" t="s">
        <v>195</v>
      </c>
      <c r="G198" s="72" t="s">
        <v>195</v>
      </c>
      <c r="H198" s="72" t="s">
        <v>195</v>
      </c>
      <c r="I198" s="72" t="s">
        <v>195</v>
      </c>
      <c r="J198" s="72" t="s">
        <v>195</v>
      </c>
      <c r="K198" s="72" t="s">
        <v>195</v>
      </c>
      <c r="L198" s="72" t="s">
        <v>195</v>
      </c>
      <c r="M198" s="72" t="s">
        <v>195</v>
      </c>
      <c r="N198" s="72" t="s">
        <v>195</v>
      </c>
      <c r="O198" s="72" t="s">
        <v>195</v>
      </c>
      <c r="P198" s="72" t="s">
        <v>195</v>
      </c>
      <c r="Q198" s="72" t="s">
        <v>195</v>
      </c>
      <c r="R198" s="72" t="s">
        <v>195</v>
      </c>
      <c r="S198" s="72" t="s">
        <v>195</v>
      </c>
      <c r="T198" s="72" t="s">
        <v>195</v>
      </c>
      <c r="U198" s="72">
        <v>15.6</v>
      </c>
      <c r="V198" s="72" t="s">
        <v>195</v>
      </c>
      <c r="W198" s="72" t="s">
        <v>195</v>
      </c>
      <c r="X198" s="72" t="s">
        <v>195</v>
      </c>
      <c r="Y198" s="72" t="s">
        <v>195</v>
      </c>
      <c r="Z198" s="72" t="s">
        <v>195</v>
      </c>
      <c r="AA198" s="72" t="s">
        <v>195</v>
      </c>
      <c r="AB198" s="72" t="s">
        <v>195</v>
      </c>
      <c r="AC198" s="72" t="s">
        <v>195</v>
      </c>
      <c r="AD198" s="72" t="s">
        <v>195</v>
      </c>
      <c r="AE198" s="72" t="s">
        <v>195</v>
      </c>
      <c r="AF198" s="72" t="s">
        <v>195</v>
      </c>
      <c r="AG198" s="72" t="s">
        <v>195</v>
      </c>
      <c r="AH198" s="30" t="s">
        <v>207</v>
      </c>
    </row>
    <row r="199" spans="2:34" s="49" customFormat="1" ht="25.5" x14ac:dyDescent="0.25">
      <c r="B199" s="30"/>
      <c r="C199" s="30"/>
      <c r="D199" s="292" t="s">
        <v>386</v>
      </c>
      <c r="E199" s="318" t="b">
        <f t="shared" si="19"/>
        <v>0</v>
      </c>
      <c r="F199" s="72" t="s">
        <v>195</v>
      </c>
      <c r="G199" s="72" t="s">
        <v>195</v>
      </c>
      <c r="H199" s="72" t="s">
        <v>195</v>
      </c>
      <c r="I199" s="72" t="s">
        <v>195</v>
      </c>
      <c r="J199" s="72">
        <v>18.899999999999999</v>
      </c>
      <c r="K199" s="72" t="s">
        <v>195</v>
      </c>
      <c r="L199" s="72" t="s">
        <v>195</v>
      </c>
      <c r="M199" s="72" t="s">
        <v>195</v>
      </c>
      <c r="N199" s="72" t="s">
        <v>195</v>
      </c>
      <c r="O199" s="72" t="s">
        <v>195</v>
      </c>
      <c r="P199" s="72" t="s">
        <v>195</v>
      </c>
      <c r="Q199" s="72" t="s">
        <v>195</v>
      </c>
      <c r="R199" s="72" t="s">
        <v>195</v>
      </c>
      <c r="S199" s="72" t="s">
        <v>195</v>
      </c>
      <c r="T199" s="72" t="s">
        <v>195</v>
      </c>
      <c r="U199" s="72" t="s">
        <v>195</v>
      </c>
      <c r="V199" s="72" t="s">
        <v>195</v>
      </c>
      <c r="W199" s="72" t="s">
        <v>195</v>
      </c>
      <c r="X199" s="72" t="s">
        <v>195</v>
      </c>
      <c r="Y199" s="72" t="s">
        <v>195</v>
      </c>
      <c r="Z199" s="72" t="s">
        <v>195</v>
      </c>
      <c r="AA199" s="72" t="s">
        <v>195</v>
      </c>
      <c r="AB199" s="72" t="s">
        <v>195</v>
      </c>
      <c r="AC199" s="72" t="s">
        <v>195</v>
      </c>
      <c r="AD199" s="72" t="s">
        <v>195</v>
      </c>
      <c r="AE199" s="72">
        <v>8.8000000000000007</v>
      </c>
      <c r="AF199" s="72">
        <v>13.5</v>
      </c>
      <c r="AG199" s="72" t="s">
        <v>195</v>
      </c>
      <c r="AH199" s="30" t="s">
        <v>207</v>
      </c>
    </row>
    <row r="200" spans="2:34" s="49" customFormat="1" ht="25.5" x14ac:dyDescent="0.25">
      <c r="B200" s="30"/>
      <c r="C200" s="30"/>
      <c r="D200" s="291" t="str">
        <f>"   "&amp;D199&amp;" or most recent"</f>
        <v xml:space="preserve">   Percentage of older adolescent girls (aged 15-19) reporting sexual debut by age 15, 2014 or most recent</v>
      </c>
      <c r="E200" s="318" t="b">
        <f t="shared" si="19"/>
        <v>0</v>
      </c>
      <c r="F200" s="65">
        <f>F193</f>
        <v>1.7</v>
      </c>
      <c r="G200" s="65">
        <f>G191</f>
        <v>32.6</v>
      </c>
      <c r="H200" s="65">
        <f>H196</f>
        <v>15</v>
      </c>
      <c r="I200" s="65">
        <f>I197</f>
        <v>20.8</v>
      </c>
      <c r="J200" s="65">
        <f>J199</f>
        <v>18.899999999999999</v>
      </c>
      <c r="K200" s="65">
        <f>K196</f>
        <v>7.1</v>
      </c>
      <c r="L200" s="65">
        <f>L197</f>
        <v>14</v>
      </c>
      <c r="M200" s="65">
        <f>M191</f>
        <v>8</v>
      </c>
      <c r="N200" s="65">
        <f>N197</f>
        <v>1.6</v>
      </c>
      <c r="O200" s="65" t="s">
        <v>195</v>
      </c>
      <c r="P200" s="65">
        <f>P194</f>
        <v>11.5</v>
      </c>
      <c r="Q200" s="65">
        <f>Q194</f>
        <v>8.5</v>
      </c>
      <c r="R200" s="65">
        <f>R195</f>
        <v>12.1</v>
      </c>
      <c r="S200" s="65">
        <f>S196</f>
        <v>21.8</v>
      </c>
      <c r="T200" s="65">
        <f>T192</f>
        <v>7.4</v>
      </c>
      <c r="U200" s="65">
        <f>U198</f>
        <v>15.6</v>
      </c>
      <c r="V200" s="65">
        <f>V195</f>
        <v>4.8</v>
      </c>
      <c r="W200" s="65">
        <f>W189</f>
        <v>7.2</v>
      </c>
      <c r="X200" s="65">
        <f>X195</f>
        <v>3.2</v>
      </c>
      <c r="Y200" s="65" t="str">
        <f>Y197</f>
        <v>-</v>
      </c>
      <c r="Z200" s="65">
        <f>Z196</f>
        <v>11.4</v>
      </c>
      <c r="AA200" s="65">
        <f>AA197</f>
        <v>0.2</v>
      </c>
      <c r="AB200" s="65">
        <f>AB197</f>
        <v>9.4</v>
      </c>
      <c r="AC200" s="65">
        <f>AC194</f>
        <v>7.2</v>
      </c>
      <c r="AD200" s="65">
        <f>AD196</f>
        <v>3.9</v>
      </c>
      <c r="AE200" s="65">
        <f>AE199</f>
        <v>8.8000000000000007</v>
      </c>
      <c r="AF200" s="65">
        <f>AF199</f>
        <v>13.5</v>
      </c>
      <c r="AG200" s="65"/>
      <c r="AH200" s="52"/>
    </row>
    <row r="201" spans="2:34" s="49" customFormat="1" x14ac:dyDescent="0.25">
      <c r="B201" s="30"/>
      <c r="C201" s="30"/>
      <c r="D201" s="292" t="s">
        <v>199</v>
      </c>
      <c r="E201" s="321" t="b">
        <f t="shared" si="19"/>
        <v>0</v>
      </c>
      <c r="F201" s="67">
        <v>2008</v>
      </c>
      <c r="G201" s="67">
        <v>2006</v>
      </c>
      <c r="H201" s="67">
        <v>2011</v>
      </c>
      <c r="I201" s="67">
        <v>2012</v>
      </c>
      <c r="J201" s="67">
        <v>2014</v>
      </c>
      <c r="K201" s="67">
        <v>2011</v>
      </c>
      <c r="L201" s="67">
        <v>2012</v>
      </c>
      <c r="M201" s="67">
        <v>2006</v>
      </c>
      <c r="N201" s="67">
        <v>2012</v>
      </c>
      <c r="O201" s="67" t="s">
        <v>195</v>
      </c>
      <c r="P201" s="67">
        <v>2009</v>
      </c>
      <c r="Q201" s="67">
        <v>2009</v>
      </c>
      <c r="R201" s="67">
        <v>2010</v>
      </c>
      <c r="S201" s="67">
        <v>2011</v>
      </c>
      <c r="T201" s="67">
        <v>2007</v>
      </c>
      <c r="U201" s="67">
        <v>2013</v>
      </c>
      <c r="V201" s="67">
        <v>2010</v>
      </c>
      <c r="W201" s="67">
        <v>2003</v>
      </c>
      <c r="X201" s="67">
        <v>2010</v>
      </c>
      <c r="Y201" s="67" t="s">
        <v>195</v>
      </c>
      <c r="Z201" s="67">
        <v>2011</v>
      </c>
      <c r="AA201" s="67">
        <v>2012</v>
      </c>
      <c r="AB201" s="67">
        <v>2012</v>
      </c>
      <c r="AC201" s="67">
        <v>2009</v>
      </c>
      <c r="AD201" s="67">
        <v>2011</v>
      </c>
      <c r="AE201" s="67" t="s">
        <v>356</v>
      </c>
      <c r="AF201" s="67" t="s">
        <v>356</v>
      </c>
      <c r="AG201" s="67"/>
      <c r="AH201" s="52"/>
    </row>
    <row r="202" spans="2:34" s="49" customFormat="1" x14ac:dyDescent="0.25">
      <c r="B202" s="30"/>
      <c r="C202" s="30"/>
      <c r="D202" s="290" t="s">
        <v>387</v>
      </c>
      <c r="E202" s="318" t="b">
        <f t="shared" si="19"/>
        <v>0</v>
      </c>
      <c r="F202" s="72" t="s">
        <v>195</v>
      </c>
      <c r="G202" s="72" t="s">
        <v>195</v>
      </c>
      <c r="H202" s="72" t="s">
        <v>195</v>
      </c>
      <c r="I202" s="72">
        <v>14.1</v>
      </c>
      <c r="J202" s="72" t="s">
        <v>195</v>
      </c>
      <c r="K202" s="72">
        <v>1.7</v>
      </c>
      <c r="L202" s="72">
        <v>33.799999999999997</v>
      </c>
      <c r="M202" s="72" t="s">
        <v>195</v>
      </c>
      <c r="N202" s="72" t="s">
        <v>195</v>
      </c>
      <c r="O202" s="72" t="s">
        <v>195</v>
      </c>
      <c r="P202" s="72">
        <v>26.2</v>
      </c>
      <c r="Q202" s="72">
        <v>6.5</v>
      </c>
      <c r="R202" s="72">
        <v>9.1</v>
      </c>
      <c r="S202" s="72">
        <v>18.399999999999999</v>
      </c>
      <c r="T202" s="72">
        <v>22.7</v>
      </c>
      <c r="U202" s="72">
        <v>5.0999999999999996</v>
      </c>
      <c r="V202" s="72">
        <v>10.8</v>
      </c>
      <c r="W202" s="72">
        <v>12.4</v>
      </c>
      <c r="X202" s="72" t="s">
        <v>195</v>
      </c>
      <c r="Y202" s="72" t="s">
        <v>195</v>
      </c>
      <c r="Z202" s="72">
        <v>10.8</v>
      </c>
      <c r="AA202" s="72" t="s">
        <v>195</v>
      </c>
      <c r="AB202" s="72">
        <v>4.8</v>
      </c>
      <c r="AC202" s="72" t="s">
        <v>195</v>
      </c>
      <c r="AD202" s="72">
        <v>7.5</v>
      </c>
      <c r="AE202" s="72" t="s">
        <v>195</v>
      </c>
      <c r="AF202" s="72" t="s">
        <v>195</v>
      </c>
      <c r="AG202" s="72" t="s">
        <v>195</v>
      </c>
      <c r="AH202" s="30" t="s">
        <v>207</v>
      </c>
    </row>
    <row r="203" spans="2:34" s="49" customFormat="1" x14ac:dyDescent="0.25">
      <c r="B203" s="30"/>
      <c r="C203" s="30"/>
      <c r="D203" s="291" t="s">
        <v>344</v>
      </c>
      <c r="E203" s="318" t="b">
        <f t="shared" si="19"/>
        <v>0</v>
      </c>
      <c r="F203" s="72" t="s">
        <v>195</v>
      </c>
      <c r="G203" s="72" t="s">
        <v>195</v>
      </c>
      <c r="H203" s="72" t="s">
        <v>195</v>
      </c>
      <c r="I203" s="72">
        <v>2005</v>
      </c>
      <c r="J203" s="72" t="s">
        <v>195</v>
      </c>
      <c r="K203" s="72">
        <v>2005</v>
      </c>
      <c r="L203" s="72">
        <v>2000</v>
      </c>
      <c r="M203" s="72" t="s">
        <v>195</v>
      </c>
      <c r="N203" s="72" t="s">
        <v>195</v>
      </c>
      <c r="O203" s="72" t="s">
        <v>195</v>
      </c>
      <c r="P203" s="72">
        <v>2003</v>
      </c>
      <c r="Q203" s="72">
        <v>2004</v>
      </c>
      <c r="R203" s="72">
        <v>2004</v>
      </c>
      <c r="S203" s="72">
        <v>2003</v>
      </c>
      <c r="T203" s="72">
        <v>2000</v>
      </c>
      <c r="U203" s="72">
        <v>2003</v>
      </c>
      <c r="V203" s="72">
        <v>2005</v>
      </c>
      <c r="W203" s="72">
        <v>2003</v>
      </c>
      <c r="X203" s="72" t="s">
        <v>195</v>
      </c>
      <c r="Y203" s="72" t="s">
        <v>195</v>
      </c>
      <c r="Z203" s="72">
        <v>2005</v>
      </c>
      <c r="AA203" s="72" t="s">
        <v>195</v>
      </c>
      <c r="AB203" s="72">
        <v>2005</v>
      </c>
      <c r="AC203" s="72" t="s">
        <v>195</v>
      </c>
      <c r="AD203" s="72">
        <v>1999</v>
      </c>
      <c r="AE203" s="72" t="s">
        <v>195</v>
      </c>
      <c r="AF203" s="72" t="s">
        <v>195</v>
      </c>
      <c r="AG203" s="72" t="s">
        <v>195</v>
      </c>
      <c r="AH203" s="30" t="s">
        <v>207</v>
      </c>
    </row>
    <row r="204" spans="2:34" s="49" customFormat="1" x14ac:dyDescent="0.25">
      <c r="B204" s="30"/>
      <c r="C204" s="30"/>
      <c r="D204" s="295" t="s">
        <v>388</v>
      </c>
      <c r="E204" s="318" t="b">
        <f t="shared" si="19"/>
        <v>0</v>
      </c>
      <c r="F204" s="72" t="s">
        <v>195</v>
      </c>
      <c r="G204" s="72" t="s">
        <v>195</v>
      </c>
      <c r="H204" s="72" t="s">
        <v>195</v>
      </c>
      <c r="I204" s="72" t="s">
        <v>195</v>
      </c>
      <c r="J204" s="72" t="s">
        <v>195</v>
      </c>
      <c r="K204" s="72" t="s">
        <v>195</v>
      </c>
      <c r="L204" s="72">
        <v>43.7</v>
      </c>
      <c r="M204" s="72">
        <v>1.8</v>
      </c>
      <c r="N204" s="72" t="s">
        <v>195</v>
      </c>
      <c r="O204" s="72" t="s">
        <v>195</v>
      </c>
      <c r="P204" s="72" t="s">
        <v>195</v>
      </c>
      <c r="Q204" s="72" t="s">
        <v>195</v>
      </c>
      <c r="R204" s="72" t="s">
        <v>195</v>
      </c>
      <c r="S204" s="72" t="s">
        <v>195</v>
      </c>
      <c r="T204" s="72" t="s">
        <v>195</v>
      </c>
      <c r="U204" s="72" t="s">
        <v>195</v>
      </c>
      <c r="V204" s="72" t="s">
        <v>195</v>
      </c>
      <c r="W204" s="72" t="s">
        <v>195</v>
      </c>
      <c r="X204" s="72" t="s">
        <v>195</v>
      </c>
      <c r="Y204" s="72" t="s">
        <v>195</v>
      </c>
      <c r="Z204" s="72">
        <v>9.6</v>
      </c>
      <c r="AA204" s="72" t="s">
        <v>195</v>
      </c>
      <c r="AB204" s="72" t="s">
        <v>195</v>
      </c>
      <c r="AC204" s="72" t="s">
        <v>195</v>
      </c>
      <c r="AD204" s="72">
        <v>3.6</v>
      </c>
      <c r="AE204" s="72" t="s">
        <v>195</v>
      </c>
      <c r="AF204" s="72" t="s">
        <v>195</v>
      </c>
      <c r="AG204" s="72" t="s">
        <v>195</v>
      </c>
      <c r="AH204" s="30" t="s">
        <v>207</v>
      </c>
    </row>
    <row r="205" spans="2:34" s="49" customFormat="1" x14ac:dyDescent="0.25">
      <c r="B205" s="30"/>
      <c r="C205" s="30"/>
      <c r="D205" s="295" t="s">
        <v>389</v>
      </c>
      <c r="E205" s="318" t="b">
        <f t="shared" si="19"/>
        <v>0</v>
      </c>
      <c r="F205" s="72" t="s">
        <v>195</v>
      </c>
      <c r="G205" s="72" t="s">
        <v>195</v>
      </c>
      <c r="H205" s="72" t="s">
        <v>195</v>
      </c>
      <c r="I205" s="72" t="s">
        <v>195</v>
      </c>
      <c r="J205" s="72">
        <v>17</v>
      </c>
      <c r="K205" s="72" t="s">
        <v>195</v>
      </c>
      <c r="L205" s="72" t="s">
        <v>195</v>
      </c>
      <c r="M205" s="72" t="s">
        <v>195</v>
      </c>
      <c r="N205" s="72" t="s">
        <v>195</v>
      </c>
      <c r="O205" s="72" t="s">
        <v>195</v>
      </c>
      <c r="P205" s="72" t="s">
        <v>195</v>
      </c>
      <c r="Q205" s="72" t="s">
        <v>195</v>
      </c>
      <c r="R205" s="72" t="s">
        <v>195</v>
      </c>
      <c r="S205" s="72" t="s">
        <v>195</v>
      </c>
      <c r="T205" s="72">
        <v>16.600000000000001</v>
      </c>
      <c r="U205" s="72" t="s">
        <v>195</v>
      </c>
      <c r="V205" s="72" t="s">
        <v>195</v>
      </c>
      <c r="W205" s="72" t="s">
        <v>195</v>
      </c>
      <c r="X205" s="72">
        <v>4.7</v>
      </c>
      <c r="Y205" s="72" t="s">
        <v>195</v>
      </c>
      <c r="Z205" s="72" t="s">
        <v>195</v>
      </c>
      <c r="AA205" s="72">
        <v>1.1000000000000001</v>
      </c>
      <c r="AB205" s="72" t="s">
        <v>195</v>
      </c>
      <c r="AC205" s="72">
        <v>15.7</v>
      </c>
      <c r="AD205" s="72" t="s">
        <v>195</v>
      </c>
      <c r="AE205" s="72" t="s">
        <v>195</v>
      </c>
      <c r="AF205" s="72" t="s">
        <v>195</v>
      </c>
      <c r="AG205" s="72" t="s">
        <v>195</v>
      </c>
      <c r="AH205" s="30" t="s">
        <v>207</v>
      </c>
    </row>
    <row r="206" spans="2:34" s="49" customFormat="1" x14ac:dyDescent="0.25">
      <c r="B206" s="30"/>
      <c r="C206" s="30"/>
      <c r="D206" s="295" t="s">
        <v>390</v>
      </c>
      <c r="E206" s="318" t="b">
        <f t="shared" si="19"/>
        <v>0</v>
      </c>
      <c r="F206" s="72">
        <v>4.5999999999999996</v>
      </c>
      <c r="G206" s="72" t="s">
        <v>195</v>
      </c>
      <c r="H206" s="72" t="s">
        <v>195</v>
      </c>
      <c r="I206" s="72" t="s">
        <v>195</v>
      </c>
      <c r="J206" s="72" t="s">
        <v>195</v>
      </c>
      <c r="K206" s="72" t="s">
        <v>195</v>
      </c>
      <c r="L206" s="72" t="s">
        <v>195</v>
      </c>
      <c r="M206" s="72" t="s">
        <v>195</v>
      </c>
      <c r="N206" s="72" t="s">
        <v>195</v>
      </c>
      <c r="O206" s="72" t="s">
        <v>195</v>
      </c>
      <c r="P206" s="72" t="s">
        <v>195</v>
      </c>
      <c r="Q206" s="72" t="s">
        <v>195</v>
      </c>
      <c r="R206" s="72" t="s">
        <v>195</v>
      </c>
      <c r="S206" s="72" t="s">
        <v>195</v>
      </c>
      <c r="T206" s="72" t="s">
        <v>195</v>
      </c>
      <c r="U206" s="72">
        <v>5.3</v>
      </c>
      <c r="V206" s="72" t="s">
        <v>195</v>
      </c>
      <c r="W206" s="72" t="s">
        <v>195</v>
      </c>
      <c r="X206" s="72" t="s">
        <v>195</v>
      </c>
      <c r="Y206" s="72" t="s">
        <v>195</v>
      </c>
      <c r="Z206" s="72" t="s">
        <v>195</v>
      </c>
      <c r="AA206" s="72" t="s">
        <v>195</v>
      </c>
      <c r="AB206" s="72">
        <v>8.1</v>
      </c>
      <c r="AC206" s="72" t="s">
        <v>195</v>
      </c>
      <c r="AD206" s="72" t="s">
        <v>195</v>
      </c>
      <c r="AE206" s="72" t="s">
        <v>195</v>
      </c>
      <c r="AF206" s="72" t="s">
        <v>195</v>
      </c>
      <c r="AG206" s="72" t="s">
        <v>195</v>
      </c>
      <c r="AH206" s="30" t="s">
        <v>207</v>
      </c>
    </row>
    <row r="207" spans="2:34" s="49" customFormat="1" x14ac:dyDescent="0.25">
      <c r="B207" s="30"/>
      <c r="C207" s="30"/>
      <c r="D207" s="295" t="s">
        <v>391</v>
      </c>
      <c r="E207" s="318" t="b">
        <f t="shared" si="19"/>
        <v>0</v>
      </c>
      <c r="F207" s="72" t="s">
        <v>195</v>
      </c>
      <c r="G207" s="72" t="s">
        <v>195</v>
      </c>
      <c r="H207" s="72" t="s">
        <v>195</v>
      </c>
      <c r="I207" s="72" t="s">
        <v>195</v>
      </c>
      <c r="J207" s="72" t="s">
        <v>195</v>
      </c>
      <c r="K207" s="72" t="s">
        <v>195</v>
      </c>
      <c r="L207" s="72" t="s">
        <v>195</v>
      </c>
      <c r="M207" s="72" t="s">
        <v>195</v>
      </c>
      <c r="N207" s="72" t="s">
        <v>195</v>
      </c>
      <c r="O207" s="72" t="s">
        <v>195</v>
      </c>
      <c r="P207" s="72">
        <v>22</v>
      </c>
      <c r="Q207" s="72">
        <v>17.600000000000001</v>
      </c>
      <c r="R207" s="72" t="s">
        <v>195</v>
      </c>
      <c r="S207" s="72">
        <v>21.5</v>
      </c>
      <c r="T207" s="72" t="s">
        <v>195</v>
      </c>
      <c r="U207" s="72" t="s">
        <v>195</v>
      </c>
      <c r="V207" s="72" t="s">
        <v>195</v>
      </c>
      <c r="W207" s="72" t="s">
        <v>195</v>
      </c>
      <c r="X207" s="72" t="s">
        <v>195</v>
      </c>
      <c r="Y207" s="72" t="s">
        <v>195</v>
      </c>
      <c r="Z207" s="72" t="s">
        <v>195</v>
      </c>
      <c r="AA207" s="72" t="s">
        <v>195</v>
      </c>
      <c r="AB207" s="72" t="s">
        <v>195</v>
      </c>
      <c r="AC207" s="72">
        <v>7.1</v>
      </c>
      <c r="AD207" s="72" t="s">
        <v>195</v>
      </c>
      <c r="AE207" s="72" t="s">
        <v>195</v>
      </c>
      <c r="AF207" s="72" t="s">
        <v>195</v>
      </c>
      <c r="AG207" s="72" t="s">
        <v>195</v>
      </c>
      <c r="AH207" s="30" t="s">
        <v>207</v>
      </c>
    </row>
    <row r="208" spans="2:34" s="49" customFormat="1" x14ac:dyDescent="0.25">
      <c r="B208" s="30"/>
      <c r="C208" s="30"/>
      <c r="D208" s="295" t="s">
        <v>392</v>
      </c>
      <c r="E208" s="318" t="b">
        <f t="shared" si="19"/>
        <v>0</v>
      </c>
      <c r="F208" s="72" t="s">
        <v>195</v>
      </c>
      <c r="G208" s="72" t="s">
        <v>195</v>
      </c>
      <c r="H208" s="72" t="s">
        <v>195</v>
      </c>
      <c r="I208" s="72" t="s">
        <v>195</v>
      </c>
      <c r="J208" s="72" t="s">
        <v>195</v>
      </c>
      <c r="K208" s="72" t="s">
        <v>195</v>
      </c>
      <c r="L208" s="72" t="s">
        <v>195</v>
      </c>
      <c r="M208" s="72" t="s">
        <v>195</v>
      </c>
      <c r="N208" s="72" t="s">
        <v>195</v>
      </c>
      <c r="O208" s="72" t="s">
        <v>195</v>
      </c>
      <c r="P208" s="72" t="s">
        <v>195</v>
      </c>
      <c r="Q208" s="72" t="s">
        <v>195</v>
      </c>
      <c r="R208" s="72">
        <v>16</v>
      </c>
      <c r="S208" s="72" t="s">
        <v>195</v>
      </c>
      <c r="T208" s="72" t="s">
        <v>195</v>
      </c>
      <c r="U208" s="72" t="s">
        <v>195</v>
      </c>
      <c r="V208" s="72">
        <v>8.8000000000000007</v>
      </c>
      <c r="W208" s="72" t="s">
        <v>195</v>
      </c>
      <c r="X208" s="72">
        <v>3.1</v>
      </c>
      <c r="Y208" s="72" t="s">
        <v>195</v>
      </c>
      <c r="Z208" s="72" t="s">
        <v>195</v>
      </c>
      <c r="AA208" s="72" t="s">
        <v>195</v>
      </c>
      <c r="AB208" s="72">
        <v>5.5</v>
      </c>
      <c r="AC208" s="72" t="s">
        <v>195</v>
      </c>
      <c r="AD208" s="72" t="s">
        <v>195</v>
      </c>
      <c r="AE208" s="72" t="s">
        <v>195</v>
      </c>
      <c r="AF208" s="72" t="s">
        <v>195</v>
      </c>
      <c r="AG208" s="72" t="s">
        <v>195</v>
      </c>
      <c r="AH208" s="30" t="s">
        <v>207</v>
      </c>
    </row>
    <row r="209" spans="2:34" s="49" customFormat="1" x14ac:dyDescent="0.25">
      <c r="B209" s="30"/>
      <c r="C209" s="30"/>
      <c r="D209" s="295" t="s">
        <v>393</v>
      </c>
      <c r="E209" s="318" t="b">
        <f t="shared" si="19"/>
        <v>0</v>
      </c>
      <c r="F209" s="72" t="s">
        <v>195</v>
      </c>
      <c r="G209" s="72" t="s">
        <v>195</v>
      </c>
      <c r="H209" s="72">
        <v>10.5</v>
      </c>
      <c r="I209" s="72" t="s">
        <v>195</v>
      </c>
      <c r="J209" s="72" t="s">
        <v>195</v>
      </c>
      <c r="K209" s="72">
        <v>1.3</v>
      </c>
      <c r="L209" s="72" t="s">
        <v>195</v>
      </c>
      <c r="M209" s="72" t="s">
        <v>195</v>
      </c>
      <c r="N209" s="72" t="s">
        <v>195</v>
      </c>
      <c r="O209" s="72" t="s">
        <v>195</v>
      </c>
      <c r="P209" s="72" t="s">
        <v>195</v>
      </c>
      <c r="Q209" s="72" t="s">
        <v>195</v>
      </c>
      <c r="R209" s="72" t="s">
        <v>195</v>
      </c>
      <c r="S209" s="72">
        <v>16.899999999999999</v>
      </c>
      <c r="T209" s="72" t="s">
        <v>195</v>
      </c>
      <c r="U209" s="72" t="s">
        <v>195</v>
      </c>
      <c r="V209" s="72" t="s">
        <v>195</v>
      </c>
      <c r="W209" s="72" t="s">
        <v>195</v>
      </c>
      <c r="X209" s="72" t="s">
        <v>195</v>
      </c>
      <c r="Y209" s="72" t="s">
        <v>195</v>
      </c>
      <c r="Z209" s="72">
        <v>10.5</v>
      </c>
      <c r="AA209" s="72" t="s">
        <v>195</v>
      </c>
      <c r="AB209" s="72" t="s">
        <v>195</v>
      </c>
      <c r="AC209" s="72" t="s">
        <v>195</v>
      </c>
      <c r="AD209" s="72">
        <v>4.2</v>
      </c>
      <c r="AE209" s="72" t="s">
        <v>195</v>
      </c>
      <c r="AF209" s="72" t="s">
        <v>195</v>
      </c>
      <c r="AG209" s="72" t="s">
        <v>195</v>
      </c>
      <c r="AH209" s="30" t="s">
        <v>207</v>
      </c>
    </row>
    <row r="210" spans="2:34" s="49" customFormat="1" x14ac:dyDescent="0.25">
      <c r="B210" s="30"/>
      <c r="C210" s="30"/>
      <c r="D210" s="295" t="s">
        <v>394</v>
      </c>
      <c r="E210" s="318" t="b">
        <f t="shared" si="19"/>
        <v>0</v>
      </c>
      <c r="F210" s="72" t="s">
        <v>195</v>
      </c>
      <c r="G210" s="72" t="s">
        <v>195</v>
      </c>
      <c r="H210" s="72" t="s">
        <v>195</v>
      </c>
      <c r="I210" s="72">
        <v>13.5</v>
      </c>
      <c r="J210" s="72" t="s">
        <v>195</v>
      </c>
      <c r="K210" s="72" t="s">
        <v>195</v>
      </c>
      <c r="L210" s="72">
        <v>35.299999999999997</v>
      </c>
      <c r="M210" s="72" t="s">
        <v>195</v>
      </c>
      <c r="N210" s="72">
        <v>1.7</v>
      </c>
      <c r="O210" s="72" t="s">
        <v>195</v>
      </c>
      <c r="P210" s="72" t="s">
        <v>195</v>
      </c>
      <c r="Q210" s="72" t="s">
        <v>195</v>
      </c>
      <c r="R210" s="72" t="s">
        <v>195</v>
      </c>
      <c r="S210" s="72" t="s">
        <v>195</v>
      </c>
      <c r="T210" s="72" t="s">
        <v>195</v>
      </c>
      <c r="U210" s="72" t="s">
        <v>195</v>
      </c>
      <c r="V210" s="72" t="s">
        <v>195</v>
      </c>
      <c r="W210" s="72" t="s">
        <v>195</v>
      </c>
      <c r="X210" s="72" t="s">
        <v>195</v>
      </c>
      <c r="Y210" s="72" t="s">
        <v>195</v>
      </c>
      <c r="Z210" s="72" t="s">
        <v>195</v>
      </c>
      <c r="AA210" s="72">
        <v>2</v>
      </c>
      <c r="AB210" s="72">
        <v>7.1</v>
      </c>
      <c r="AC210" s="72" t="s">
        <v>195</v>
      </c>
      <c r="AD210" s="72" t="s">
        <v>195</v>
      </c>
      <c r="AE210" s="72" t="s">
        <v>195</v>
      </c>
      <c r="AF210" s="72" t="s">
        <v>195</v>
      </c>
      <c r="AG210" s="72" t="s">
        <v>195</v>
      </c>
      <c r="AH210" s="30" t="s">
        <v>207</v>
      </c>
    </row>
    <row r="211" spans="2:34" s="49" customFormat="1" x14ac:dyDescent="0.25">
      <c r="B211" s="30"/>
      <c r="C211" s="30"/>
      <c r="D211" s="295" t="s">
        <v>395</v>
      </c>
      <c r="E211" s="318" t="b">
        <f t="shared" si="19"/>
        <v>0</v>
      </c>
      <c r="F211" s="72" t="s">
        <v>195</v>
      </c>
      <c r="G211" s="72" t="s">
        <v>195</v>
      </c>
      <c r="H211" s="72" t="s">
        <v>195</v>
      </c>
      <c r="I211" s="72" t="s">
        <v>195</v>
      </c>
      <c r="J211" s="72" t="s">
        <v>195</v>
      </c>
      <c r="K211" s="72" t="s">
        <v>195</v>
      </c>
      <c r="L211" s="72" t="s">
        <v>195</v>
      </c>
      <c r="M211" s="72" t="s">
        <v>195</v>
      </c>
      <c r="N211" s="72" t="s">
        <v>195</v>
      </c>
      <c r="O211" s="72" t="s">
        <v>195</v>
      </c>
      <c r="P211" s="72" t="s">
        <v>195</v>
      </c>
      <c r="Q211" s="72" t="s">
        <v>195</v>
      </c>
      <c r="R211" s="72" t="s">
        <v>195</v>
      </c>
      <c r="S211" s="72" t="s">
        <v>195</v>
      </c>
      <c r="T211" s="72" t="s">
        <v>195</v>
      </c>
      <c r="U211" s="72">
        <v>4</v>
      </c>
      <c r="V211" s="72" t="s">
        <v>195</v>
      </c>
      <c r="W211" s="72" t="s">
        <v>195</v>
      </c>
      <c r="X211" s="72" t="s">
        <v>195</v>
      </c>
      <c r="Y211" s="72" t="s">
        <v>195</v>
      </c>
      <c r="Z211" s="72" t="s">
        <v>195</v>
      </c>
      <c r="AA211" s="72" t="s">
        <v>195</v>
      </c>
      <c r="AB211" s="72" t="s">
        <v>195</v>
      </c>
      <c r="AC211" s="72" t="s">
        <v>195</v>
      </c>
      <c r="AD211" s="72" t="s">
        <v>195</v>
      </c>
      <c r="AE211" s="72" t="s">
        <v>195</v>
      </c>
      <c r="AF211" s="72" t="s">
        <v>195</v>
      </c>
      <c r="AG211" s="72" t="s">
        <v>195</v>
      </c>
      <c r="AH211" s="30" t="s">
        <v>207</v>
      </c>
    </row>
    <row r="212" spans="2:34" s="49" customFormat="1" x14ac:dyDescent="0.25">
      <c r="B212" s="30"/>
      <c r="C212" s="30"/>
      <c r="D212" s="291" t="s">
        <v>396</v>
      </c>
      <c r="E212" s="318" t="b">
        <f t="shared" si="19"/>
        <v>0</v>
      </c>
      <c r="F212" s="72" t="s">
        <v>195</v>
      </c>
      <c r="G212" s="72" t="s">
        <v>195</v>
      </c>
      <c r="H212" s="72" t="s">
        <v>195</v>
      </c>
      <c r="I212" s="72" t="s">
        <v>195</v>
      </c>
      <c r="J212" s="72">
        <v>59.2</v>
      </c>
      <c r="K212" s="72" t="s">
        <v>195</v>
      </c>
      <c r="L212" s="72" t="s">
        <v>195</v>
      </c>
      <c r="M212" s="72" t="s">
        <v>195</v>
      </c>
      <c r="N212" s="72" t="s">
        <v>195</v>
      </c>
      <c r="O212" s="72" t="s">
        <v>195</v>
      </c>
      <c r="P212" s="72" t="s">
        <v>195</v>
      </c>
      <c r="Q212" s="72" t="s">
        <v>195</v>
      </c>
      <c r="R212" s="72" t="s">
        <v>195</v>
      </c>
      <c r="S212" s="72" t="s">
        <v>195</v>
      </c>
      <c r="T212" s="72" t="s">
        <v>195</v>
      </c>
      <c r="U212" s="72" t="s">
        <v>195</v>
      </c>
      <c r="V212" s="72" t="s">
        <v>195</v>
      </c>
      <c r="W212" s="72" t="s">
        <v>195</v>
      </c>
      <c r="X212" s="72" t="s">
        <v>195</v>
      </c>
      <c r="Y212" s="72" t="s">
        <v>195</v>
      </c>
      <c r="Z212" s="72" t="s">
        <v>195</v>
      </c>
      <c r="AA212" s="72" t="s">
        <v>195</v>
      </c>
      <c r="AB212" s="72" t="s">
        <v>195</v>
      </c>
      <c r="AC212" s="72" t="s">
        <v>195</v>
      </c>
      <c r="AD212" s="72" t="s">
        <v>195</v>
      </c>
      <c r="AE212" s="72" t="s">
        <v>195</v>
      </c>
      <c r="AF212" s="72" t="s">
        <v>195</v>
      </c>
      <c r="AG212" s="72" t="s">
        <v>195</v>
      </c>
      <c r="AH212" s="30" t="s">
        <v>207</v>
      </c>
    </row>
    <row r="213" spans="2:34" s="49" customFormat="1" ht="25.5" x14ac:dyDescent="0.25">
      <c r="B213" s="30"/>
      <c r="C213" s="30"/>
      <c r="D213" s="291" t="str">
        <f>"   "&amp;D212&amp;" or most recent"</f>
        <v xml:space="preserve">   Percentage of young men (aged 20-24) reporting sexual debut by age 18, 2014 or most recent</v>
      </c>
      <c r="E213" s="318" t="b">
        <f t="shared" si="19"/>
        <v>0</v>
      </c>
      <c r="F213" s="65">
        <f>F206</f>
        <v>4.5999999999999996</v>
      </c>
      <c r="G213" s="65" t="str">
        <f>G204</f>
        <v>-</v>
      </c>
      <c r="H213" s="65">
        <f>H209</f>
        <v>10.5</v>
      </c>
      <c r="I213" s="65">
        <f>I210</f>
        <v>13.5</v>
      </c>
      <c r="J213" s="65">
        <f>J212</f>
        <v>59.2</v>
      </c>
      <c r="K213" s="65">
        <f>K209</f>
        <v>1.3</v>
      </c>
      <c r="L213" s="65">
        <f>L210</f>
        <v>35.299999999999997</v>
      </c>
      <c r="M213" s="65">
        <f>M204</f>
        <v>1.8</v>
      </c>
      <c r="N213" s="65">
        <f>N210</f>
        <v>1.7</v>
      </c>
      <c r="O213" s="65" t="s">
        <v>195</v>
      </c>
      <c r="P213" s="65">
        <f>P207</f>
        <v>22</v>
      </c>
      <c r="Q213" s="65">
        <f>Q207</f>
        <v>17.600000000000001</v>
      </c>
      <c r="R213" s="65">
        <f>R208</f>
        <v>16</v>
      </c>
      <c r="S213" s="65">
        <f>S209</f>
        <v>16.899999999999999</v>
      </c>
      <c r="T213" s="65">
        <f>T205</f>
        <v>16.600000000000001</v>
      </c>
      <c r="U213" s="65">
        <f>U211</f>
        <v>4</v>
      </c>
      <c r="V213" s="65">
        <f>V208</f>
        <v>8.8000000000000007</v>
      </c>
      <c r="W213" s="65">
        <f>W202</f>
        <v>12.4</v>
      </c>
      <c r="X213" s="65">
        <f>X208</f>
        <v>3.1</v>
      </c>
      <c r="Y213" s="65" t="str">
        <f>Y210</f>
        <v>-</v>
      </c>
      <c r="Z213" s="65">
        <f>Z209</f>
        <v>10.5</v>
      </c>
      <c r="AA213" s="65">
        <f>AA210</f>
        <v>2</v>
      </c>
      <c r="AB213" s="65">
        <f>AB210</f>
        <v>7.1</v>
      </c>
      <c r="AC213" s="65">
        <f>AC207</f>
        <v>7.1</v>
      </c>
      <c r="AD213" s="65">
        <f>AD209</f>
        <v>4.2</v>
      </c>
      <c r="AE213" s="65" t="str">
        <f>AE212</f>
        <v>-</v>
      </c>
      <c r="AF213" s="65" t="str">
        <f>AF212</f>
        <v>-</v>
      </c>
      <c r="AG213" s="65"/>
      <c r="AH213" s="52"/>
    </row>
    <row r="214" spans="2:34" s="49" customFormat="1" x14ac:dyDescent="0.25">
      <c r="B214" s="30"/>
      <c r="C214" s="30"/>
      <c r="D214" s="292" t="s">
        <v>199</v>
      </c>
      <c r="E214" s="321" t="b">
        <f t="shared" si="19"/>
        <v>0</v>
      </c>
      <c r="F214" s="67">
        <v>2008</v>
      </c>
      <c r="G214" s="67" t="s">
        <v>195</v>
      </c>
      <c r="H214" s="67">
        <v>2011</v>
      </c>
      <c r="I214" s="67">
        <v>2012</v>
      </c>
      <c r="J214" s="67">
        <v>2014</v>
      </c>
      <c r="K214" s="67">
        <v>2011</v>
      </c>
      <c r="L214" s="67">
        <v>2012</v>
      </c>
      <c r="M214" s="67">
        <v>2006</v>
      </c>
      <c r="N214" s="67">
        <v>2012</v>
      </c>
      <c r="O214" s="67" t="s">
        <v>195</v>
      </c>
      <c r="P214" s="67">
        <v>2009</v>
      </c>
      <c r="Q214" s="67">
        <v>2009</v>
      </c>
      <c r="R214" s="67">
        <v>2010</v>
      </c>
      <c r="S214" s="67">
        <v>2011</v>
      </c>
      <c r="T214" s="67">
        <v>2007</v>
      </c>
      <c r="U214" s="67">
        <v>2013</v>
      </c>
      <c r="V214" s="67">
        <v>2010</v>
      </c>
      <c r="W214" s="67">
        <v>2003</v>
      </c>
      <c r="X214" s="67">
        <v>2010</v>
      </c>
      <c r="Y214" s="67" t="s">
        <v>195</v>
      </c>
      <c r="Z214" s="67">
        <v>2011</v>
      </c>
      <c r="AA214" s="67">
        <v>2012</v>
      </c>
      <c r="AB214" s="67">
        <v>2012</v>
      </c>
      <c r="AC214" s="67">
        <v>2009</v>
      </c>
      <c r="AD214" s="67">
        <v>2011</v>
      </c>
      <c r="AE214" s="67" t="s">
        <v>356</v>
      </c>
      <c r="AF214" s="67" t="s">
        <v>356</v>
      </c>
      <c r="AG214" s="67"/>
      <c r="AH214" s="52"/>
    </row>
    <row r="215" spans="2:34" s="49" customFormat="1" ht="25.5" x14ac:dyDescent="0.25">
      <c r="B215" s="30"/>
      <c r="C215" s="30"/>
      <c r="D215" s="291" t="s">
        <v>397</v>
      </c>
      <c r="E215" s="318" t="b">
        <f t="shared" si="19"/>
        <v>0</v>
      </c>
      <c r="F215" s="72" t="s">
        <v>195</v>
      </c>
      <c r="G215" s="72" t="s">
        <v>195</v>
      </c>
      <c r="H215" s="72" t="s">
        <v>195</v>
      </c>
      <c r="I215" s="72">
        <v>18.100000000000001</v>
      </c>
      <c r="J215" s="72" t="s">
        <v>195</v>
      </c>
      <c r="K215" s="72">
        <v>21.9</v>
      </c>
      <c r="L215" s="72">
        <v>13.9</v>
      </c>
      <c r="M215" s="72" t="s">
        <v>195</v>
      </c>
      <c r="N215" s="72" t="s">
        <v>195</v>
      </c>
      <c r="O215" s="72" t="s">
        <v>195</v>
      </c>
      <c r="P215" s="72">
        <v>12.8</v>
      </c>
      <c r="Q215" s="72">
        <v>5.6</v>
      </c>
      <c r="R215" s="72">
        <v>15.5</v>
      </c>
      <c r="S215" s="72">
        <v>28.1</v>
      </c>
      <c r="T215" s="72">
        <v>7.7</v>
      </c>
      <c r="U215" s="72">
        <v>21.2</v>
      </c>
      <c r="V215" s="72">
        <v>2.6</v>
      </c>
      <c r="W215" s="72">
        <v>5.5</v>
      </c>
      <c r="X215" s="72" t="s">
        <v>195</v>
      </c>
      <c r="Y215" s="72" t="s">
        <v>195</v>
      </c>
      <c r="Z215" s="72">
        <v>17</v>
      </c>
      <c r="AA215" s="72" t="s">
        <v>195</v>
      </c>
      <c r="AB215" s="72">
        <v>13.5</v>
      </c>
      <c r="AC215" s="72" t="s">
        <v>195</v>
      </c>
      <c r="AD215" s="72">
        <v>5.3</v>
      </c>
      <c r="AE215" s="72" t="s">
        <v>195</v>
      </c>
      <c r="AF215" s="72" t="s">
        <v>195</v>
      </c>
      <c r="AG215" s="72" t="s">
        <v>195</v>
      </c>
      <c r="AH215" s="30" t="s">
        <v>207</v>
      </c>
    </row>
    <row r="216" spans="2:34" s="49" customFormat="1" x14ac:dyDescent="0.25">
      <c r="B216" s="30"/>
      <c r="C216" s="30"/>
      <c r="D216" s="291" t="s">
        <v>344</v>
      </c>
      <c r="E216" s="318" t="b">
        <f t="shared" si="19"/>
        <v>0</v>
      </c>
      <c r="F216" s="72" t="s">
        <v>195</v>
      </c>
      <c r="G216" s="72" t="s">
        <v>195</v>
      </c>
      <c r="H216" s="72" t="s">
        <v>195</v>
      </c>
      <c r="I216" s="72">
        <v>2005</v>
      </c>
      <c r="J216" s="72" t="s">
        <v>195</v>
      </c>
      <c r="K216" s="72">
        <v>2005</v>
      </c>
      <c r="L216" s="72">
        <v>2000</v>
      </c>
      <c r="M216" s="72" t="s">
        <v>195</v>
      </c>
      <c r="N216" s="72" t="s">
        <v>195</v>
      </c>
      <c r="O216" s="72" t="s">
        <v>195</v>
      </c>
      <c r="P216" s="72">
        <v>2003</v>
      </c>
      <c r="Q216" s="72">
        <v>2004</v>
      </c>
      <c r="R216" s="72">
        <v>2004</v>
      </c>
      <c r="S216" s="72">
        <v>2003</v>
      </c>
      <c r="T216" s="72">
        <v>2000</v>
      </c>
      <c r="U216" s="72">
        <v>2003</v>
      </c>
      <c r="V216" s="72">
        <v>2005</v>
      </c>
      <c r="W216" s="72">
        <v>2003</v>
      </c>
      <c r="X216" s="72" t="s">
        <v>195</v>
      </c>
      <c r="Y216" s="72" t="s">
        <v>195</v>
      </c>
      <c r="Z216" s="72">
        <v>2005</v>
      </c>
      <c r="AA216" s="72" t="s">
        <v>195</v>
      </c>
      <c r="AB216" s="72">
        <v>2005</v>
      </c>
      <c r="AC216" s="72" t="s">
        <v>195</v>
      </c>
      <c r="AD216" s="72">
        <v>1999</v>
      </c>
      <c r="AE216" s="72" t="s">
        <v>195</v>
      </c>
      <c r="AF216" s="72" t="s">
        <v>195</v>
      </c>
      <c r="AG216" s="72" t="s">
        <v>195</v>
      </c>
      <c r="AH216" s="30" t="s">
        <v>207</v>
      </c>
    </row>
    <row r="217" spans="2:34" s="49" customFormat="1" x14ac:dyDescent="0.25">
      <c r="B217" s="30"/>
      <c r="C217" s="30"/>
      <c r="D217" s="295" t="s">
        <v>398</v>
      </c>
      <c r="E217" s="318" t="b">
        <f t="shared" si="19"/>
        <v>0</v>
      </c>
      <c r="F217" s="72" t="s">
        <v>195</v>
      </c>
      <c r="G217" s="72">
        <v>28.2</v>
      </c>
      <c r="H217" s="72" t="s">
        <v>195</v>
      </c>
      <c r="I217" s="72" t="s">
        <v>195</v>
      </c>
      <c r="J217" s="72" t="s">
        <v>195</v>
      </c>
      <c r="K217" s="72" t="s">
        <v>195</v>
      </c>
      <c r="L217" s="72">
        <v>13.5</v>
      </c>
      <c r="M217" s="72">
        <v>12.5</v>
      </c>
      <c r="N217" s="72" t="s">
        <v>195</v>
      </c>
      <c r="O217" s="72" t="s">
        <v>195</v>
      </c>
      <c r="P217" s="72" t="s">
        <v>195</v>
      </c>
      <c r="Q217" s="72" t="s">
        <v>195</v>
      </c>
      <c r="R217" s="72" t="s">
        <v>195</v>
      </c>
      <c r="S217" s="72" t="s">
        <v>195</v>
      </c>
      <c r="T217" s="72" t="s">
        <v>195</v>
      </c>
      <c r="U217" s="72" t="s">
        <v>195</v>
      </c>
      <c r="V217" s="72" t="s">
        <v>195</v>
      </c>
      <c r="W217" s="72" t="s">
        <v>195</v>
      </c>
      <c r="X217" s="72" t="s">
        <v>195</v>
      </c>
      <c r="Y217" s="72" t="s">
        <v>195</v>
      </c>
      <c r="Z217" s="72">
        <v>19.7</v>
      </c>
      <c r="AA217" s="72" t="s">
        <v>195</v>
      </c>
      <c r="AB217" s="72" t="s">
        <v>195</v>
      </c>
      <c r="AC217" s="72" t="s">
        <v>195</v>
      </c>
      <c r="AD217" s="72">
        <v>5.8</v>
      </c>
      <c r="AE217" s="72" t="s">
        <v>195</v>
      </c>
      <c r="AF217" s="72" t="s">
        <v>195</v>
      </c>
      <c r="AG217" s="72" t="s">
        <v>195</v>
      </c>
      <c r="AH217" s="30" t="s">
        <v>207</v>
      </c>
    </row>
    <row r="218" spans="2:34" s="49" customFormat="1" x14ac:dyDescent="0.25">
      <c r="B218" s="30"/>
      <c r="C218" s="30"/>
      <c r="D218" s="295" t="s">
        <v>399</v>
      </c>
      <c r="E218" s="318" t="b">
        <f t="shared" si="19"/>
        <v>0</v>
      </c>
      <c r="F218" s="72" t="s">
        <v>195</v>
      </c>
      <c r="G218" s="72" t="s">
        <v>195</v>
      </c>
      <c r="H218" s="72" t="s">
        <v>195</v>
      </c>
      <c r="I218" s="72" t="s">
        <v>195</v>
      </c>
      <c r="J218" s="72">
        <v>18.5</v>
      </c>
      <c r="K218" s="72" t="s">
        <v>195</v>
      </c>
      <c r="L218" s="72" t="s">
        <v>195</v>
      </c>
      <c r="M218" s="72" t="s">
        <v>195</v>
      </c>
      <c r="N218" s="72" t="s">
        <v>195</v>
      </c>
      <c r="O218" s="72" t="s">
        <v>195</v>
      </c>
      <c r="P218" s="72" t="s">
        <v>195</v>
      </c>
      <c r="Q218" s="72" t="s">
        <v>195</v>
      </c>
      <c r="R218" s="72" t="s">
        <v>195</v>
      </c>
      <c r="S218" s="72" t="s">
        <v>195</v>
      </c>
      <c r="T218" s="72">
        <v>6.5</v>
      </c>
      <c r="U218" s="72" t="s">
        <v>195</v>
      </c>
      <c r="V218" s="72" t="s">
        <v>195</v>
      </c>
      <c r="W218" s="72" t="s">
        <v>195</v>
      </c>
      <c r="X218" s="72">
        <v>6.4</v>
      </c>
      <c r="Y218" s="72" t="s">
        <v>195</v>
      </c>
      <c r="Z218" s="72" t="s">
        <v>195</v>
      </c>
      <c r="AA218" s="72">
        <v>1.2</v>
      </c>
      <c r="AB218" s="72" t="s">
        <v>195</v>
      </c>
      <c r="AC218" s="72">
        <v>14.8</v>
      </c>
      <c r="AD218" s="72" t="s">
        <v>195</v>
      </c>
      <c r="AE218" s="72" t="s">
        <v>195</v>
      </c>
      <c r="AF218" s="72" t="s">
        <v>195</v>
      </c>
      <c r="AG218" s="72" t="s">
        <v>195</v>
      </c>
      <c r="AH218" s="30" t="s">
        <v>207</v>
      </c>
    </row>
    <row r="219" spans="2:34" s="49" customFormat="1" x14ac:dyDescent="0.25">
      <c r="B219" s="30"/>
      <c r="C219" s="30"/>
      <c r="D219" s="295" t="s">
        <v>400</v>
      </c>
      <c r="E219" s="318" t="b">
        <f t="shared" si="19"/>
        <v>0</v>
      </c>
      <c r="F219" s="72">
        <v>2.6</v>
      </c>
      <c r="G219" s="72" t="s">
        <v>195</v>
      </c>
      <c r="H219" s="72" t="s">
        <v>195</v>
      </c>
      <c r="I219" s="72" t="s">
        <v>195</v>
      </c>
      <c r="J219" s="72" t="s">
        <v>195</v>
      </c>
      <c r="K219" s="72" t="s">
        <v>195</v>
      </c>
      <c r="L219" s="72" t="s">
        <v>195</v>
      </c>
      <c r="M219" s="72" t="s">
        <v>195</v>
      </c>
      <c r="N219" s="72" t="s">
        <v>195</v>
      </c>
      <c r="O219" s="72" t="s">
        <v>195</v>
      </c>
      <c r="P219" s="72" t="s">
        <v>195</v>
      </c>
      <c r="Q219" s="72" t="s">
        <v>195</v>
      </c>
      <c r="R219" s="72" t="s">
        <v>195</v>
      </c>
      <c r="S219" s="72" t="s">
        <v>195</v>
      </c>
      <c r="T219" s="72" t="s">
        <v>195</v>
      </c>
      <c r="U219" s="72">
        <v>16.2</v>
      </c>
      <c r="V219" s="72" t="s">
        <v>195</v>
      </c>
      <c r="W219" s="72" t="s">
        <v>195</v>
      </c>
      <c r="X219" s="72" t="s">
        <v>195</v>
      </c>
      <c r="Y219" s="72" t="s">
        <v>195</v>
      </c>
      <c r="Z219" s="72" t="s">
        <v>195</v>
      </c>
      <c r="AA219" s="72" t="s">
        <v>195</v>
      </c>
      <c r="AB219" s="72">
        <v>11.5</v>
      </c>
      <c r="AC219" s="72" t="s">
        <v>195</v>
      </c>
      <c r="AD219" s="72" t="s">
        <v>195</v>
      </c>
      <c r="AE219" s="72" t="s">
        <v>195</v>
      </c>
      <c r="AF219" s="72" t="s">
        <v>195</v>
      </c>
      <c r="AG219" s="72" t="s">
        <v>195</v>
      </c>
      <c r="AH219" s="30" t="s">
        <v>207</v>
      </c>
    </row>
    <row r="220" spans="2:34" s="49" customFormat="1" x14ac:dyDescent="0.25">
      <c r="B220" s="30"/>
      <c r="C220" s="30"/>
      <c r="D220" s="295" t="s">
        <v>401</v>
      </c>
      <c r="E220" s="318" t="b">
        <f t="shared" si="19"/>
        <v>0</v>
      </c>
      <c r="F220" s="72" t="s">
        <v>195</v>
      </c>
      <c r="G220" s="72" t="s">
        <v>195</v>
      </c>
      <c r="H220" s="72" t="s">
        <v>195</v>
      </c>
      <c r="I220" s="72" t="s">
        <v>195</v>
      </c>
      <c r="J220" s="72" t="s">
        <v>195</v>
      </c>
      <c r="K220" s="72" t="s">
        <v>195</v>
      </c>
      <c r="L220" s="72" t="s">
        <v>195</v>
      </c>
      <c r="M220" s="72" t="s">
        <v>195</v>
      </c>
      <c r="N220" s="72" t="s">
        <v>195</v>
      </c>
      <c r="O220" s="72" t="s">
        <v>195</v>
      </c>
      <c r="P220" s="72">
        <v>10.4</v>
      </c>
      <c r="Q220" s="72">
        <v>6.9</v>
      </c>
      <c r="R220" s="72" t="s">
        <v>195</v>
      </c>
      <c r="S220" s="72">
        <v>26.5</v>
      </c>
      <c r="T220" s="72" t="s">
        <v>195</v>
      </c>
      <c r="U220" s="72" t="s">
        <v>195</v>
      </c>
      <c r="V220" s="72" t="s">
        <v>195</v>
      </c>
      <c r="W220" s="72" t="s">
        <v>195</v>
      </c>
      <c r="X220" s="72" t="s">
        <v>195</v>
      </c>
      <c r="Y220" s="72" t="s">
        <v>195</v>
      </c>
      <c r="Z220" s="72" t="s">
        <v>195</v>
      </c>
      <c r="AA220" s="72" t="s">
        <v>195</v>
      </c>
      <c r="AB220" s="72" t="s">
        <v>195</v>
      </c>
      <c r="AC220" s="72">
        <v>6.4</v>
      </c>
      <c r="AD220" s="72" t="s">
        <v>195</v>
      </c>
      <c r="AE220" s="72" t="s">
        <v>195</v>
      </c>
      <c r="AF220" s="72" t="s">
        <v>195</v>
      </c>
      <c r="AG220" s="72" t="s">
        <v>195</v>
      </c>
      <c r="AH220" s="30" t="s">
        <v>207</v>
      </c>
    </row>
    <row r="221" spans="2:34" s="49" customFormat="1" x14ac:dyDescent="0.25">
      <c r="B221" s="30"/>
      <c r="C221" s="30"/>
      <c r="D221" s="295" t="s">
        <v>402</v>
      </c>
      <c r="E221" s="318" t="b">
        <f t="shared" si="19"/>
        <v>0</v>
      </c>
      <c r="F221" s="72" t="s">
        <v>195</v>
      </c>
      <c r="G221" s="72" t="s">
        <v>195</v>
      </c>
      <c r="H221" s="72" t="s">
        <v>195</v>
      </c>
      <c r="I221" s="72" t="s">
        <v>195</v>
      </c>
      <c r="J221" s="72">
        <v>21.4</v>
      </c>
      <c r="K221" s="72" t="s">
        <v>195</v>
      </c>
      <c r="L221" s="72" t="s">
        <v>195</v>
      </c>
      <c r="M221" s="72" t="s">
        <v>195</v>
      </c>
      <c r="N221" s="72" t="s">
        <v>195</v>
      </c>
      <c r="O221" s="72" t="s">
        <v>195</v>
      </c>
      <c r="P221" s="72" t="s">
        <v>195</v>
      </c>
      <c r="Q221" s="72" t="s">
        <v>195</v>
      </c>
      <c r="R221" s="72">
        <v>16.7</v>
      </c>
      <c r="S221" s="72" t="s">
        <v>195</v>
      </c>
      <c r="T221" s="72" t="s">
        <v>195</v>
      </c>
      <c r="U221" s="72" t="s">
        <v>195</v>
      </c>
      <c r="V221" s="72">
        <v>2.8</v>
      </c>
      <c r="W221" s="72" t="s">
        <v>195</v>
      </c>
      <c r="X221" s="72">
        <v>4.5</v>
      </c>
      <c r="Y221" s="72" t="s">
        <v>195</v>
      </c>
      <c r="Z221" s="72" t="s">
        <v>195</v>
      </c>
      <c r="AA221" s="72" t="s">
        <v>195</v>
      </c>
      <c r="AB221" s="72">
        <v>14.6</v>
      </c>
      <c r="AC221" s="72" t="s">
        <v>195</v>
      </c>
      <c r="AD221" s="72" t="s">
        <v>195</v>
      </c>
      <c r="AE221" s="72" t="s">
        <v>195</v>
      </c>
      <c r="AF221" s="72" t="s">
        <v>195</v>
      </c>
      <c r="AG221" s="72" t="s">
        <v>195</v>
      </c>
      <c r="AH221" s="30" t="s">
        <v>207</v>
      </c>
    </row>
    <row r="222" spans="2:34" s="49" customFormat="1" x14ac:dyDescent="0.25">
      <c r="B222" s="30"/>
      <c r="C222" s="30"/>
      <c r="D222" s="295" t="s">
        <v>403</v>
      </c>
      <c r="E222" s="318" t="b">
        <f t="shared" si="19"/>
        <v>0</v>
      </c>
      <c r="F222" s="72" t="s">
        <v>195</v>
      </c>
      <c r="G222" s="72" t="s">
        <v>195</v>
      </c>
      <c r="H222" s="72">
        <v>18</v>
      </c>
      <c r="I222" s="72" t="s">
        <v>195</v>
      </c>
      <c r="J222" s="72" t="s">
        <v>195</v>
      </c>
      <c r="K222" s="72">
        <v>16</v>
      </c>
      <c r="L222" s="72" t="s">
        <v>195</v>
      </c>
      <c r="M222" s="72" t="s">
        <v>195</v>
      </c>
      <c r="N222" s="72" t="s">
        <v>195</v>
      </c>
      <c r="O222" s="72" t="s">
        <v>195</v>
      </c>
      <c r="P222" s="72" t="s">
        <v>195</v>
      </c>
      <c r="Q222" s="72" t="s">
        <v>195</v>
      </c>
      <c r="R222" s="72" t="s">
        <v>195</v>
      </c>
      <c r="S222" s="72">
        <v>27.9</v>
      </c>
      <c r="T222" s="72" t="s">
        <v>195</v>
      </c>
      <c r="U222" s="72">
        <v>19</v>
      </c>
      <c r="V222" s="72" t="s">
        <v>195</v>
      </c>
      <c r="W222" s="72" t="s">
        <v>195</v>
      </c>
      <c r="X222" s="72" t="s">
        <v>195</v>
      </c>
      <c r="Y222" s="72" t="s">
        <v>195</v>
      </c>
      <c r="Z222" s="72">
        <v>15</v>
      </c>
      <c r="AA222" s="72" t="s">
        <v>195</v>
      </c>
      <c r="AB222" s="72" t="s">
        <v>195</v>
      </c>
      <c r="AC222" s="72" t="s">
        <v>195</v>
      </c>
      <c r="AD222" s="72">
        <v>3.7</v>
      </c>
      <c r="AE222" s="72" t="s">
        <v>195</v>
      </c>
      <c r="AF222" s="72" t="s">
        <v>195</v>
      </c>
      <c r="AG222" s="72" t="s">
        <v>195</v>
      </c>
      <c r="AH222" s="30" t="s">
        <v>207</v>
      </c>
    </row>
    <row r="223" spans="2:34" s="49" customFormat="1" x14ac:dyDescent="0.25">
      <c r="B223" s="30"/>
      <c r="C223" s="30"/>
      <c r="D223" s="295" t="s">
        <v>404</v>
      </c>
      <c r="E223" s="318" t="b">
        <f t="shared" si="19"/>
        <v>0</v>
      </c>
      <c r="F223" s="72" t="s">
        <v>195</v>
      </c>
      <c r="G223" s="72" t="s">
        <v>195</v>
      </c>
      <c r="H223" s="72" t="s">
        <v>195</v>
      </c>
      <c r="I223" s="72">
        <v>19.5</v>
      </c>
      <c r="J223" s="72" t="s">
        <v>195</v>
      </c>
      <c r="K223" s="72" t="s">
        <v>195</v>
      </c>
      <c r="L223" s="72">
        <v>12.7</v>
      </c>
      <c r="M223" s="72" t="s">
        <v>195</v>
      </c>
      <c r="N223" s="72">
        <v>2.5</v>
      </c>
      <c r="O223" s="72" t="s">
        <v>195</v>
      </c>
      <c r="P223" s="72" t="s">
        <v>195</v>
      </c>
      <c r="Q223" s="72" t="s">
        <v>195</v>
      </c>
      <c r="R223" s="72" t="s">
        <v>195</v>
      </c>
      <c r="S223" s="72" t="s">
        <v>195</v>
      </c>
      <c r="T223" s="72" t="s">
        <v>195</v>
      </c>
      <c r="U223" s="72" t="s">
        <v>195</v>
      </c>
      <c r="V223" s="72" t="s">
        <v>195</v>
      </c>
      <c r="W223" s="72" t="s">
        <v>195</v>
      </c>
      <c r="X223" s="72" t="s">
        <v>195</v>
      </c>
      <c r="Y223" s="72" t="s">
        <v>195</v>
      </c>
      <c r="Z223" s="72" t="s">
        <v>195</v>
      </c>
      <c r="AA223" s="72">
        <v>0.5</v>
      </c>
      <c r="AB223" s="72">
        <v>9.4</v>
      </c>
      <c r="AC223" s="72" t="s">
        <v>195</v>
      </c>
      <c r="AD223" s="72" t="s">
        <v>195</v>
      </c>
      <c r="AE223" s="72" t="s">
        <v>195</v>
      </c>
      <c r="AF223" s="72" t="s">
        <v>195</v>
      </c>
      <c r="AG223" s="72" t="s">
        <v>195</v>
      </c>
      <c r="AH223" s="30" t="s">
        <v>207</v>
      </c>
    </row>
    <row r="224" spans="2:34" s="49" customFormat="1" x14ac:dyDescent="0.25">
      <c r="B224" s="30"/>
      <c r="C224" s="30"/>
      <c r="D224" s="295" t="s">
        <v>405</v>
      </c>
      <c r="E224" s="318" t="b">
        <f t="shared" si="19"/>
        <v>0</v>
      </c>
      <c r="F224" s="72" t="s">
        <v>195</v>
      </c>
      <c r="G224" s="72" t="s">
        <v>195</v>
      </c>
      <c r="H224" s="72" t="s">
        <v>195</v>
      </c>
      <c r="I224" s="72" t="s">
        <v>195</v>
      </c>
      <c r="J224" s="72" t="s">
        <v>195</v>
      </c>
      <c r="K224" s="72" t="s">
        <v>195</v>
      </c>
      <c r="L224" s="72" t="s">
        <v>195</v>
      </c>
      <c r="M224" s="72" t="s">
        <v>195</v>
      </c>
      <c r="N224" s="72" t="s">
        <v>195</v>
      </c>
      <c r="O224" s="72" t="s">
        <v>195</v>
      </c>
      <c r="P224" s="72" t="s">
        <v>195</v>
      </c>
      <c r="Q224" s="72" t="s">
        <v>195</v>
      </c>
      <c r="R224" s="72" t="s">
        <v>195</v>
      </c>
      <c r="S224" s="72" t="s">
        <v>195</v>
      </c>
      <c r="T224" s="72" t="s">
        <v>195</v>
      </c>
      <c r="U224" s="72">
        <v>18.7</v>
      </c>
      <c r="V224" s="72" t="s">
        <v>195</v>
      </c>
      <c r="W224" s="72" t="s">
        <v>195</v>
      </c>
      <c r="X224" s="72" t="s">
        <v>195</v>
      </c>
      <c r="Y224" s="72" t="s">
        <v>195</v>
      </c>
      <c r="Z224" s="72" t="s">
        <v>195</v>
      </c>
      <c r="AA224" s="72" t="s">
        <v>195</v>
      </c>
      <c r="AB224" s="72" t="s">
        <v>195</v>
      </c>
      <c r="AC224" s="72" t="s">
        <v>195</v>
      </c>
      <c r="AD224" s="72" t="s">
        <v>195</v>
      </c>
      <c r="AE224" s="72" t="s">
        <v>195</v>
      </c>
      <c r="AF224" s="72" t="s">
        <v>195</v>
      </c>
      <c r="AG224" s="72" t="s">
        <v>195</v>
      </c>
      <c r="AH224" s="30" t="s">
        <v>207</v>
      </c>
    </row>
    <row r="225" spans="2:34" s="49" customFormat="1" x14ac:dyDescent="0.25">
      <c r="B225" s="30"/>
      <c r="C225" s="30"/>
      <c r="D225" s="292" t="s">
        <v>406</v>
      </c>
      <c r="E225" s="318" t="b">
        <f t="shared" si="19"/>
        <v>0</v>
      </c>
      <c r="F225" s="72" t="s">
        <v>195</v>
      </c>
      <c r="G225" s="72" t="s">
        <v>195</v>
      </c>
      <c r="H225" s="72" t="s">
        <v>195</v>
      </c>
      <c r="I225" s="72" t="s">
        <v>195</v>
      </c>
      <c r="J225" s="72">
        <v>62.9</v>
      </c>
      <c r="K225" s="72" t="s">
        <v>195</v>
      </c>
      <c r="L225" s="72" t="s">
        <v>195</v>
      </c>
      <c r="M225" s="72" t="s">
        <v>195</v>
      </c>
      <c r="N225" s="72" t="s">
        <v>195</v>
      </c>
      <c r="O225" s="72" t="s">
        <v>195</v>
      </c>
      <c r="P225" s="72" t="s">
        <v>195</v>
      </c>
      <c r="Q225" s="72" t="s">
        <v>195</v>
      </c>
      <c r="R225" s="72" t="s">
        <v>195</v>
      </c>
      <c r="S225" s="72" t="s">
        <v>195</v>
      </c>
      <c r="T225" s="72" t="s">
        <v>195</v>
      </c>
      <c r="U225" s="72" t="s">
        <v>195</v>
      </c>
      <c r="V225" s="72" t="s">
        <v>195</v>
      </c>
      <c r="W225" s="72" t="s">
        <v>195</v>
      </c>
      <c r="X225" s="72" t="s">
        <v>195</v>
      </c>
      <c r="Y225" s="72" t="s">
        <v>195</v>
      </c>
      <c r="Z225" s="72" t="s">
        <v>195</v>
      </c>
      <c r="AA225" s="72" t="s">
        <v>195</v>
      </c>
      <c r="AB225" s="72" t="s">
        <v>195</v>
      </c>
      <c r="AC225" s="72" t="s">
        <v>195</v>
      </c>
      <c r="AD225" s="72" t="s">
        <v>195</v>
      </c>
      <c r="AE225" s="72" t="s">
        <v>195</v>
      </c>
      <c r="AF225" s="72" t="s">
        <v>195</v>
      </c>
      <c r="AG225" s="72" t="s">
        <v>195</v>
      </c>
      <c r="AH225" s="30" t="s">
        <v>207</v>
      </c>
    </row>
    <row r="226" spans="2:34" s="49" customFormat="1" ht="25.5" x14ac:dyDescent="0.25">
      <c r="B226" s="30"/>
      <c r="C226" s="30"/>
      <c r="D226" s="291" t="str">
        <f>"   "&amp;D225&amp;" or most recent"</f>
        <v xml:space="preserve">   Percentage of young women (aged 20-24) reporting sexual debut by age 18, 2014 or most recent</v>
      </c>
      <c r="E226" s="318" t="b">
        <f t="shared" si="19"/>
        <v>0</v>
      </c>
      <c r="F226" s="65">
        <f>F219</f>
        <v>2.6</v>
      </c>
      <c r="G226" s="65">
        <f>G217</f>
        <v>28.2</v>
      </c>
      <c r="H226" s="65">
        <f>H222</f>
        <v>18</v>
      </c>
      <c r="I226" s="65">
        <f>I223</f>
        <v>19.5</v>
      </c>
      <c r="J226" s="65">
        <f>J225</f>
        <v>62.9</v>
      </c>
      <c r="K226" s="65">
        <f>K222</f>
        <v>16</v>
      </c>
      <c r="L226" s="65">
        <f>L223</f>
        <v>12.7</v>
      </c>
      <c r="M226" s="65">
        <f>M217</f>
        <v>12.5</v>
      </c>
      <c r="N226" s="65">
        <f>N223</f>
        <v>2.5</v>
      </c>
      <c r="O226" s="65" t="s">
        <v>195</v>
      </c>
      <c r="P226" s="65">
        <f>P220</f>
        <v>10.4</v>
      </c>
      <c r="Q226" s="65">
        <f>Q220</f>
        <v>6.9</v>
      </c>
      <c r="R226" s="65">
        <f>R221</f>
        <v>16.7</v>
      </c>
      <c r="S226" s="65">
        <f>S222</f>
        <v>27.9</v>
      </c>
      <c r="T226" s="65">
        <f>T218</f>
        <v>6.5</v>
      </c>
      <c r="U226" s="65">
        <f>U224</f>
        <v>18.7</v>
      </c>
      <c r="V226" s="65">
        <f>V221</f>
        <v>2.8</v>
      </c>
      <c r="W226" s="65">
        <f>W215</f>
        <v>5.5</v>
      </c>
      <c r="X226" s="65">
        <f>X221</f>
        <v>4.5</v>
      </c>
      <c r="Y226" s="65" t="str">
        <f>Y223</f>
        <v>-</v>
      </c>
      <c r="Z226" s="65">
        <f>Z222</f>
        <v>15</v>
      </c>
      <c r="AA226" s="65">
        <f>AA223</f>
        <v>0.5</v>
      </c>
      <c r="AB226" s="65">
        <f>AB223</f>
        <v>9.4</v>
      </c>
      <c r="AC226" s="65">
        <f>AC220</f>
        <v>6.4</v>
      </c>
      <c r="AD226" s="65">
        <f>AD222</f>
        <v>3.7</v>
      </c>
      <c r="AE226" s="65" t="str">
        <f>AE225</f>
        <v>-</v>
      </c>
      <c r="AF226" s="65" t="str">
        <f>AF225</f>
        <v>-</v>
      </c>
      <c r="AG226" s="65"/>
      <c r="AH226" s="52"/>
    </row>
    <row r="227" spans="2:34" s="49" customFormat="1" x14ac:dyDescent="0.25">
      <c r="B227" s="30"/>
      <c r="C227" s="30"/>
      <c r="D227" s="292" t="s">
        <v>199</v>
      </c>
      <c r="E227" s="321" t="b">
        <f t="shared" si="19"/>
        <v>0</v>
      </c>
      <c r="F227" s="67">
        <v>2008</v>
      </c>
      <c r="G227" s="67">
        <v>2006</v>
      </c>
      <c r="H227" s="67">
        <v>2011</v>
      </c>
      <c r="I227" s="67">
        <v>2012</v>
      </c>
      <c r="J227" s="67">
        <v>2014</v>
      </c>
      <c r="K227" s="67">
        <v>2011</v>
      </c>
      <c r="L227" s="67">
        <v>2012</v>
      </c>
      <c r="M227" s="67">
        <v>2006</v>
      </c>
      <c r="N227" s="67">
        <v>2012</v>
      </c>
      <c r="O227" s="67" t="s">
        <v>195</v>
      </c>
      <c r="P227" s="67">
        <v>2009</v>
      </c>
      <c r="Q227" s="67">
        <v>2009</v>
      </c>
      <c r="R227" s="67">
        <v>2010</v>
      </c>
      <c r="S227" s="67">
        <v>2011</v>
      </c>
      <c r="T227" s="67">
        <v>2007</v>
      </c>
      <c r="U227" s="67">
        <v>2013</v>
      </c>
      <c r="V227" s="67">
        <v>2010</v>
      </c>
      <c r="W227" s="67">
        <v>2003</v>
      </c>
      <c r="X227" s="67">
        <v>2010</v>
      </c>
      <c r="Y227" s="67" t="s">
        <v>195</v>
      </c>
      <c r="Z227" s="67">
        <v>2011</v>
      </c>
      <c r="AA227" s="67">
        <v>2012</v>
      </c>
      <c r="AB227" s="67">
        <v>2012</v>
      </c>
      <c r="AC227" s="67">
        <v>2009</v>
      </c>
      <c r="AD227" s="67">
        <v>2011</v>
      </c>
      <c r="AE227" s="67" t="s">
        <v>356</v>
      </c>
      <c r="AF227" s="67" t="s">
        <v>356</v>
      </c>
      <c r="AG227" s="67"/>
      <c r="AH227" s="52"/>
    </row>
    <row r="228" spans="2:34" s="49" customFormat="1" ht="25.5" x14ac:dyDescent="0.25">
      <c r="B228" s="30"/>
      <c r="C228" s="30"/>
      <c r="D228" s="290" t="s">
        <v>407</v>
      </c>
      <c r="E228" s="318" t="b">
        <f t="shared" si="19"/>
        <v>0</v>
      </c>
      <c r="F228" s="72" t="s">
        <v>195</v>
      </c>
      <c r="G228" s="72" t="s">
        <v>195</v>
      </c>
      <c r="H228" s="72">
        <v>12.8</v>
      </c>
      <c r="I228" s="72">
        <v>13.3</v>
      </c>
      <c r="J228" s="72" t="s">
        <v>195</v>
      </c>
      <c r="K228" s="72">
        <v>0.2</v>
      </c>
      <c r="L228" s="72">
        <v>12.5</v>
      </c>
      <c r="M228" s="72" t="s">
        <v>195</v>
      </c>
      <c r="N228" s="72" t="s">
        <v>195</v>
      </c>
      <c r="O228" s="72" t="s">
        <v>195</v>
      </c>
      <c r="P228" s="72">
        <v>7.3</v>
      </c>
      <c r="Q228" s="72">
        <v>11.7</v>
      </c>
      <c r="R228" s="72">
        <v>4.9000000000000004</v>
      </c>
      <c r="S228" s="72">
        <v>22.6</v>
      </c>
      <c r="T228" s="72">
        <v>7.8</v>
      </c>
      <c r="U228" s="72">
        <v>4.9000000000000004</v>
      </c>
      <c r="V228" s="72">
        <v>0.1</v>
      </c>
      <c r="W228" s="72">
        <v>8.1999999999999993</v>
      </c>
      <c r="X228" s="72" t="s">
        <v>195</v>
      </c>
      <c r="Y228" s="72" t="s">
        <v>195</v>
      </c>
      <c r="Z228" s="72">
        <v>5.7</v>
      </c>
      <c r="AA228" s="72" t="s">
        <v>195</v>
      </c>
      <c r="AB228" s="72">
        <v>8.9</v>
      </c>
      <c r="AC228" s="72">
        <v>11.7</v>
      </c>
      <c r="AD228" s="72">
        <v>4.4000000000000004</v>
      </c>
      <c r="AE228" s="72" t="s">
        <v>195</v>
      </c>
      <c r="AF228" s="72" t="s">
        <v>195</v>
      </c>
      <c r="AG228" s="72" t="s">
        <v>195</v>
      </c>
      <c r="AH228" s="30" t="s">
        <v>207</v>
      </c>
    </row>
    <row r="229" spans="2:34" s="49" customFormat="1" x14ac:dyDescent="0.25">
      <c r="B229" s="30"/>
      <c r="C229" s="30"/>
      <c r="D229" s="291" t="s">
        <v>344</v>
      </c>
      <c r="E229" s="318" t="b">
        <f t="shared" si="19"/>
        <v>0</v>
      </c>
      <c r="F229" s="72" t="s">
        <v>195</v>
      </c>
      <c r="G229" s="72" t="s">
        <v>195</v>
      </c>
      <c r="H229" s="72">
        <v>2004</v>
      </c>
      <c r="I229" s="72">
        <v>2005</v>
      </c>
      <c r="J229" s="72" t="s">
        <v>195</v>
      </c>
      <c r="K229" s="72">
        <v>2005</v>
      </c>
      <c r="L229" s="72">
        <v>2000</v>
      </c>
      <c r="M229" s="72" t="s">
        <v>195</v>
      </c>
      <c r="N229" s="72" t="s">
        <v>195</v>
      </c>
      <c r="O229" s="72" t="s">
        <v>195</v>
      </c>
      <c r="P229" s="72">
        <v>2003</v>
      </c>
      <c r="Q229" s="72">
        <v>2004</v>
      </c>
      <c r="R229" s="72">
        <v>2004</v>
      </c>
      <c r="S229" s="72">
        <v>2003</v>
      </c>
      <c r="T229" s="72">
        <v>2000</v>
      </c>
      <c r="U229" s="72">
        <v>2003</v>
      </c>
      <c r="V229" s="72">
        <v>2005</v>
      </c>
      <c r="W229" s="72">
        <v>2003</v>
      </c>
      <c r="X229" s="72" t="s">
        <v>195</v>
      </c>
      <c r="Y229" s="72" t="s">
        <v>195</v>
      </c>
      <c r="Z229" s="72" t="s">
        <v>408</v>
      </c>
      <c r="AA229" s="72" t="s">
        <v>195</v>
      </c>
      <c r="AB229" s="72">
        <v>2005</v>
      </c>
      <c r="AC229" s="72">
        <v>2002</v>
      </c>
      <c r="AD229" s="72">
        <v>1999</v>
      </c>
      <c r="AE229" s="72" t="s">
        <v>195</v>
      </c>
      <c r="AF229" s="72" t="s">
        <v>195</v>
      </c>
      <c r="AG229" s="72" t="s">
        <v>195</v>
      </c>
      <c r="AH229" s="30" t="s">
        <v>207</v>
      </c>
    </row>
    <row r="230" spans="2:34" s="49" customFormat="1" ht="25.5" x14ac:dyDescent="0.25">
      <c r="B230" s="30"/>
      <c r="C230" s="30"/>
      <c r="D230" s="295" t="s">
        <v>409</v>
      </c>
      <c r="E230" s="318" t="b">
        <f t="shared" si="19"/>
        <v>0</v>
      </c>
      <c r="F230" s="72" t="s">
        <v>195</v>
      </c>
      <c r="G230" s="72" t="s">
        <v>195</v>
      </c>
      <c r="H230" s="72" t="s">
        <v>195</v>
      </c>
      <c r="I230" s="72" t="s">
        <v>195</v>
      </c>
      <c r="J230" s="72" t="s">
        <v>195</v>
      </c>
      <c r="K230" s="72" t="s">
        <v>195</v>
      </c>
      <c r="L230" s="72">
        <v>12.9</v>
      </c>
      <c r="M230" s="72">
        <v>1.2</v>
      </c>
      <c r="N230" s="72" t="s">
        <v>195</v>
      </c>
      <c r="O230" s="72" t="s">
        <v>195</v>
      </c>
      <c r="P230" s="72" t="s">
        <v>195</v>
      </c>
      <c r="Q230" s="72" t="s">
        <v>195</v>
      </c>
      <c r="R230" s="72">
        <v>3.8</v>
      </c>
      <c r="S230" s="72" t="s">
        <v>195</v>
      </c>
      <c r="T230" s="72" t="s">
        <v>195</v>
      </c>
      <c r="U230" s="72" t="s">
        <v>195</v>
      </c>
      <c r="V230" s="72" t="s">
        <v>195</v>
      </c>
      <c r="W230" s="72" t="s">
        <v>195</v>
      </c>
      <c r="X230" s="72" t="s">
        <v>195</v>
      </c>
      <c r="Y230" s="72" t="s">
        <v>195</v>
      </c>
      <c r="Z230" s="72">
        <v>4.5999999999999996</v>
      </c>
      <c r="AA230" s="72" t="s">
        <v>195</v>
      </c>
      <c r="AB230" s="72" t="s">
        <v>195</v>
      </c>
      <c r="AC230" s="72" t="s">
        <v>195</v>
      </c>
      <c r="AD230" s="72">
        <v>2.7</v>
      </c>
      <c r="AE230" s="72" t="s">
        <v>195</v>
      </c>
      <c r="AF230" s="72" t="s">
        <v>195</v>
      </c>
      <c r="AG230" s="72" t="s">
        <v>195</v>
      </c>
      <c r="AH230" s="30" t="s">
        <v>207</v>
      </c>
    </row>
    <row r="231" spans="2:34" s="49" customFormat="1" ht="25.5" x14ac:dyDescent="0.25">
      <c r="B231" s="30"/>
      <c r="C231" s="30"/>
      <c r="D231" s="295" t="s">
        <v>410</v>
      </c>
      <c r="E231" s="318" t="b">
        <f t="shared" si="19"/>
        <v>0</v>
      </c>
      <c r="F231" s="72" t="s">
        <v>195</v>
      </c>
      <c r="G231" s="72" t="s">
        <v>195</v>
      </c>
      <c r="H231" s="72" t="s">
        <v>195</v>
      </c>
      <c r="I231" s="72" t="s">
        <v>195</v>
      </c>
      <c r="J231" s="72">
        <v>9.8000000000000007</v>
      </c>
      <c r="K231" s="72" t="s">
        <v>195</v>
      </c>
      <c r="L231" s="72" t="s">
        <v>195</v>
      </c>
      <c r="M231" s="72" t="s">
        <v>195</v>
      </c>
      <c r="N231" s="72" t="s">
        <v>195</v>
      </c>
      <c r="O231" s="72" t="s">
        <v>195</v>
      </c>
      <c r="P231" s="72" t="s">
        <v>195</v>
      </c>
      <c r="Q231" s="72" t="s">
        <v>195</v>
      </c>
      <c r="R231" s="72" t="s">
        <v>195</v>
      </c>
      <c r="S231" s="72" t="s">
        <v>195</v>
      </c>
      <c r="T231" s="72">
        <v>6.3</v>
      </c>
      <c r="U231" s="72" t="s">
        <v>195</v>
      </c>
      <c r="V231" s="72" t="s">
        <v>195</v>
      </c>
      <c r="W231" s="72" t="s">
        <v>195</v>
      </c>
      <c r="X231" s="72">
        <v>3.8</v>
      </c>
      <c r="Y231" s="72" t="s">
        <v>195</v>
      </c>
      <c r="Z231" s="72" t="s">
        <v>195</v>
      </c>
      <c r="AA231" s="72">
        <v>8</v>
      </c>
      <c r="AB231" s="72" t="s">
        <v>195</v>
      </c>
      <c r="AC231" s="72">
        <v>4.5</v>
      </c>
      <c r="AD231" s="72" t="s">
        <v>195</v>
      </c>
      <c r="AE231" s="72" t="s">
        <v>195</v>
      </c>
      <c r="AF231" s="72" t="s">
        <v>195</v>
      </c>
      <c r="AG231" s="72" t="s">
        <v>195</v>
      </c>
      <c r="AH231" s="30" t="s">
        <v>207</v>
      </c>
    </row>
    <row r="232" spans="2:34" s="49" customFormat="1" ht="25.5" x14ac:dyDescent="0.25">
      <c r="B232" s="30"/>
      <c r="C232" s="30"/>
      <c r="D232" s="295" t="s">
        <v>411</v>
      </c>
      <c r="E232" s="318" t="b">
        <f t="shared" si="19"/>
        <v>0</v>
      </c>
      <c r="F232" s="72">
        <v>1.1000000000000001</v>
      </c>
      <c r="G232" s="72" t="s">
        <v>195</v>
      </c>
      <c r="H232" s="72" t="s">
        <v>195</v>
      </c>
      <c r="I232" s="72" t="s">
        <v>195</v>
      </c>
      <c r="J232" s="72" t="s">
        <v>195</v>
      </c>
      <c r="K232" s="72" t="s">
        <v>195</v>
      </c>
      <c r="L232" s="72" t="s">
        <v>195</v>
      </c>
      <c r="M232" s="72" t="s">
        <v>195</v>
      </c>
      <c r="N232" s="72" t="s">
        <v>195</v>
      </c>
      <c r="O232" s="72" t="s">
        <v>195</v>
      </c>
      <c r="P232" s="72" t="s">
        <v>195</v>
      </c>
      <c r="Q232" s="72" t="s">
        <v>195</v>
      </c>
      <c r="R232" s="72" t="s">
        <v>195</v>
      </c>
      <c r="S232" s="72" t="s">
        <v>195</v>
      </c>
      <c r="T232" s="72" t="s">
        <v>195</v>
      </c>
      <c r="U232" s="72">
        <v>2.4</v>
      </c>
      <c r="V232" s="72" t="s">
        <v>195</v>
      </c>
      <c r="W232" s="72" t="s">
        <v>195</v>
      </c>
      <c r="X232" s="72" t="s">
        <v>195</v>
      </c>
      <c r="Y232" s="72" t="s">
        <v>195</v>
      </c>
      <c r="Z232" s="72" t="s">
        <v>195</v>
      </c>
      <c r="AA232" s="72" t="s">
        <v>195</v>
      </c>
      <c r="AB232" s="72">
        <v>3.6</v>
      </c>
      <c r="AC232" s="72" t="s">
        <v>195</v>
      </c>
      <c r="AD232" s="72" t="s">
        <v>195</v>
      </c>
      <c r="AE232" s="72" t="s">
        <v>195</v>
      </c>
      <c r="AF232" s="72" t="s">
        <v>195</v>
      </c>
      <c r="AG232" s="72" t="s">
        <v>195</v>
      </c>
      <c r="AH232" s="30" t="s">
        <v>207</v>
      </c>
    </row>
    <row r="233" spans="2:34" s="49" customFormat="1" ht="25.5" x14ac:dyDescent="0.25">
      <c r="B233" s="30"/>
      <c r="C233" s="30"/>
      <c r="D233" s="295" t="s">
        <v>412</v>
      </c>
      <c r="E233" s="318" t="b">
        <f t="shared" si="19"/>
        <v>0</v>
      </c>
      <c r="F233" s="72" t="s">
        <v>195</v>
      </c>
      <c r="G233" s="72" t="s">
        <v>195</v>
      </c>
      <c r="H233" s="72" t="s">
        <v>195</v>
      </c>
      <c r="I233" s="72" t="s">
        <v>195</v>
      </c>
      <c r="J233" s="72" t="s">
        <v>195</v>
      </c>
      <c r="K233" s="72" t="s">
        <v>195</v>
      </c>
      <c r="L233" s="72" t="s">
        <v>195</v>
      </c>
      <c r="M233" s="72" t="s">
        <v>195</v>
      </c>
      <c r="N233" s="72" t="s">
        <v>195</v>
      </c>
      <c r="O233" s="72" t="s">
        <v>195</v>
      </c>
      <c r="P233" s="72">
        <v>4.3</v>
      </c>
      <c r="Q233" s="72">
        <v>13.4</v>
      </c>
      <c r="R233" s="72" t="s">
        <v>195</v>
      </c>
      <c r="S233" s="72">
        <v>10.3</v>
      </c>
      <c r="T233" s="72" t="s">
        <v>195</v>
      </c>
      <c r="U233" s="72" t="s">
        <v>195</v>
      </c>
      <c r="V233" s="72" t="s">
        <v>195</v>
      </c>
      <c r="W233" s="72" t="s">
        <v>195</v>
      </c>
      <c r="X233" s="72" t="s">
        <v>195</v>
      </c>
      <c r="Y233" s="72" t="s">
        <v>195</v>
      </c>
      <c r="Z233" s="72" t="s">
        <v>195</v>
      </c>
      <c r="AA233" s="72" t="s">
        <v>195</v>
      </c>
      <c r="AB233" s="72" t="s">
        <v>195</v>
      </c>
      <c r="AC233" s="72" t="s">
        <v>195</v>
      </c>
      <c r="AD233" s="72" t="s">
        <v>195</v>
      </c>
      <c r="AE233" s="72" t="s">
        <v>195</v>
      </c>
      <c r="AF233" s="72" t="s">
        <v>195</v>
      </c>
      <c r="AG233" s="72" t="s">
        <v>195</v>
      </c>
      <c r="AH233" s="30" t="s">
        <v>207</v>
      </c>
    </row>
    <row r="234" spans="2:34" s="49" customFormat="1" ht="25.5" x14ac:dyDescent="0.25">
      <c r="B234" s="30"/>
      <c r="C234" s="30"/>
      <c r="D234" s="295" t="s">
        <v>413</v>
      </c>
      <c r="E234" s="318" t="b">
        <f t="shared" si="19"/>
        <v>0</v>
      </c>
      <c r="F234" s="72" t="s">
        <v>195</v>
      </c>
      <c r="G234" s="72" t="s">
        <v>195</v>
      </c>
      <c r="H234" s="72" t="s">
        <v>195</v>
      </c>
      <c r="I234" s="72" t="s">
        <v>195</v>
      </c>
      <c r="J234" s="72" t="s">
        <v>195</v>
      </c>
      <c r="K234" s="72" t="s">
        <v>195</v>
      </c>
      <c r="L234" s="72" t="s">
        <v>195</v>
      </c>
      <c r="M234" s="72" t="s">
        <v>195</v>
      </c>
      <c r="N234" s="72" t="s">
        <v>195</v>
      </c>
      <c r="O234" s="72" t="s">
        <v>195</v>
      </c>
      <c r="P234" s="72" t="s">
        <v>195</v>
      </c>
      <c r="Q234" s="72" t="s">
        <v>195</v>
      </c>
      <c r="R234" s="72">
        <v>4.9000000000000004</v>
      </c>
      <c r="S234" s="72" t="s">
        <v>195</v>
      </c>
      <c r="T234" s="72" t="s">
        <v>195</v>
      </c>
      <c r="U234" s="72" t="s">
        <v>195</v>
      </c>
      <c r="V234" s="72">
        <v>0.4</v>
      </c>
      <c r="W234" s="72" t="s">
        <v>195</v>
      </c>
      <c r="X234" s="72">
        <v>2.7</v>
      </c>
      <c r="Y234" s="72" t="s">
        <v>195</v>
      </c>
      <c r="Z234" s="72" t="s">
        <v>195</v>
      </c>
      <c r="AA234" s="72" t="s">
        <v>195</v>
      </c>
      <c r="AB234" s="72">
        <v>6.8</v>
      </c>
      <c r="AC234" s="72" t="s">
        <v>195</v>
      </c>
      <c r="AD234" s="72" t="s">
        <v>195</v>
      </c>
      <c r="AE234" s="72" t="s">
        <v>195</v>
      </c>
      <c r="AF234" s="72" t="s">
        <v>195</v>
      </c>
      <c r="AG234" s="72" t="s">
        <v>195</v>
      </c>
      <c r="AH234" s="30" t="s">
        <v>207</v>
      </c>
    </row>
    <row r="235" spans="2:34" s="49" customFormat="1" ht="25.5" x14ac:dyDescent="0.25">
      <c r="B235" s="30"/>
      <c r="C235" s="30"/>
      <c r="D235" s="295" t="s">
        <v>414</v>
      </c>
      <c r="E235" s="318" t="b">
        <f t="shared" si="19"/>
        <v>0</v>
      </c>
      <c r="F235" s="72" t="s">
        <v>195</v>
      </c>
      <c r="G235" s="72" t="s">
        <v>195</v>
      </c>
      <c r="H235" s="72">
        <v>9.5</v>
      </c>
      <c r="I235" s="72" t="s">
        <v>195</v>
      </c>
      <c r="J235" s="72" t="s">
        <v>195</v>
      </c>
      <c r="K235" s="72">
        <v>0.5</v>
      </c>
      <c r="L235" s="72" t="s">
        <v>195</v>
      </c>
      <c r="M235" s="72" t="s">
        <v>195</v>
      </c>
      <c r="N235" s="72" t="s">
        <v>195</v>
      </c>
      <c r="O235" s="72" t="s">
        <v>195</v>
      </c>
      <c r="P235" s="72" t="s">
        <v>195</v>
      </c>
      <c r="Q235" s="72" t="s">
        <v>195</v>
      </c>
      <c r="R235" s="72" t="s">
        <v>195</v>
      </c>
      <c r="S235" s="72">
        <v>17.899999999999999</v>
      </c>
      <c r="T235" s="72" t="s">
        <v>195</v>
      </c>
      <c r="U235" s="72" t="s">
        <v>195</v>
      </c>
      <c r="V235" s="72" t="s">
        <v>195</v>
      </c>
      <c r="W235" s="72" t="s">
        <v>195</v>
      </c>
      <c r="X235" s="72" t="s">
        <v>195</v>
      </c>
      <c r="Y235" s="72" t="s">
        <v>195</v>
      </c>
      <c r="Z235" s="72">
        <v>4.7</v>
      </c>
      <c r="AA235" s="72" t="s">
        <v>195</v>
      </c>
      <c r="AB235" s="72" t="s">
        <v>195</v>
      </c>
      <c r="AC235" s="72" t="s">
        <v>195</v>
      </c>
      <c r="AD235" s="72">
        <v>2.5</v>
      </c>
      <c r="AE235" s="72" t="s">
        <v>195</v>
      </c>
      <c r="AF235" s="72" t="s">
        <v>195</v>
      </c>
      <c r="AG235" s="72" t="s">
        <v>195</v>
      </c>
      <c r="AH235" s="30" t="s">
        <v>207</v>
      </c>
    </row>
    <row r="236" spans="2:34" s="49" customFormat="1" ht="25.5" x14ac:dyDescent="0.25">
      <c r="B236" s="30"/>
      <c r="C236" s="30"/>
      <c r="D236" s="295" t="s">
        <v>415</v>
      </c>
      <c r="E236" s="318" t="b">
        <f t="shared" si="19"/>
        <v>0</v>
      </c>
      <c r="F236" s="72" t="s">
        <v>195</v>
      </c>
      <c r="G236" s="72" t="s">
        <v>195</v>
      </c>
      <c r="H236" s="72" t="s">
        <v>195</v>
      </c>
      <c r="I236" s="72">
        <v>13.1</v>
      </c>
      <c r="J236" s="72" t="s">
        <v>195</v>
      </c>
      <c r="K236" s="72" t="s">
        <v>195</v>
      </c>
      <c r="L236" s="72">
        <v>14.2</v>
      </c>
      <c r="M236" s="72" t="s">
        <v>195</v>
      </c>
      <c r="N236" s="72" t="s">
        <v>195</v>
      </c>
      <c r="O236" s="72" t="s">
        <v>195</v>
      </c>
      <c r="P236" s="72" t="s">
        <v>195</v>
      </c>
      <c r="Q236" s="72" t="s">
        <v>195</v>
      </c>
      <c r="R236" s="72" t="s">
        <v>195</v>
      </c>
      <c r="S236" s="72" t="s">
        <v>195</v>
      </c>
      <c r="T236" s="72" t="s">
        <v>195</v>
      </c>
      <c r="U236" s="72" t="s">
        <v>195</v>
      </c>
      <c r="V236" s="72" t="s">
        <v>195</v>
      </c>
      <c r="W236" s="72" t="s">
        <v>195</v>
      </c>
      <c r="X236" s="72" t="s">
        <v>195</v>
      </c>
      <c r="Y236" s="72" t="s">
        <v>195</v>
      </c>
      <c r="Z236" s="72" t="s">
        <v>195</v>
      </c>
      <c r="AA236" s="72">
        <v>14.8</v>
      </c>
      <c r="AB236" s="72">
        <v>7.1</v>
      </c>
      <c r="AC236" s="72" t="s">
        <v>195</v>
      </c>
      <c r="AD236" s="72" t="s">
        <v>195</v>
      </c>
      <c r="AE236" s="72" t="s">
        <v>195</v>
      </c>
      <c r="AF236" s="72" t="s">
        <v>195</v>
      </c>
      <c r="AG236" s="72" t="s">
        <v>195</v>
      </c>
      <c r="AH236" s="30" t="s">
        <v>207</v>
      </c>
    </row>
    <row r="237" spans="2:34" s="49" customFormat="1" ht="25.5" x14ac:dyDescent="0.25">
      <c r="B237" s="30"/>
      <c r="C237" s="30"/>
      <c r="D237" s="295" t="s">
        <v>416</v>
      </c>
      <c r="E237" s="318" t="b">
        <f t="shared" si="19"/>
        <v>0</v>
      </c>
      <c r="F237" s="72" t="s">
        <v>195</v>
      </c>
      <c r="G237" s="72" t="s">
        <v>195</v>
      </c>
      <c r="H237" s="72" t="s">
        <v>195</v>
      </c>
      <c r="I237" s="72" t="s">
        <v>195</v>
      </c>
      <c r="J237" s="72" t="s">
        <v>195</v>
      </c>
      <c r="K237" s="72" t="s">
        <v>195</v>
      </c>
      <c r="L237" s="72" t="s">
        <v>195</v>
      </c>
      <c r="M237" s="72" t="s">
        <v>195</v>
      </c>
      <c r="N237" s="72" t="s">
        <v>195</v>
      </c>
      <c r="O237" s="72" t="s">
        <v>195</v>
      </c>
      <c r="P237" s="72" t="s">
        <v>195</v>
      </c>
      <c r="Q237" s="72" t="s">
        <v>195</v>
      </c>
      <c r="R237" s="72" t="s">
        <v>195</v>
      </c>
      <c r="S237" s="72" t="s">
        <v>195</v>
      </c>
      <c r="T237" s="72">
        <v>4.9000000000000004</v>
      </c>
      <c r="U237" s="72">
        <v>1.1000000000000001</v>
      </c>
      <c r="V237" s="72" t="s">
        <v>195</v>
      </c>
      <c r="W237" s="72" t="s">
        <v>195</v>
      </c>
      <c r="X237" s="72" t="s">
        <v>195</v>
      </c>
      <c r="Y237" s="72" t="s">
        <v>195</v>
      </c>
      <c r="Z237" s="72" t="s">
        <v>195</v>
      </c>
      <c r="AA237" s="72" t="s">
        <v>195</v>
      </c>
      <c r="AB237" s="72" t="s">
        <v>195</v>
      </c>
      <c r="AC237" s="72" t="s">
        <v>195</v>
      </c>
      <c r="AD237" s="72" t="s">
        <v>195</v>
      </c>
      <c r="AE237" s="72" t="s">
        <v>195</v>
      </c>
      <c r="AF237" s="72" t="s">
        <v>195</v>
      </c>
      <c r="AG237" s="72" t="s">
        <v>195</v>
      </c>
      <c r="AH237" s="30" t="s">
        <v>207</v>
      </c>
    </row>
    <row r="238" spans="2:34" s="49" customFormat="1" ht="25.5" x14ac:dyDescent="0.25">
      <c r="B238" s="30"/>
      <c r="C238" s="30"/>
      <c r="D238" s="291" t="s">
        <v>417</v>
      </c>
      <c r="E238" s="318" t="b">
        <f t="shared" si="19"/>
        <v>0</v>
      </c>
      <c r="F238" s="72" t="s">
        <v>195</v>
      </c>
      <c r="G238" s="72" t="s">
        <v>195</v>
      </c>
      <c r="H238" s="72" t="s">
        <v>195</v>
      </c>
      <c r="I238" s="72" t="s">
        <v>195</v>
      </c>
      <c r="J238" s="72">
        <v>8.6999999999999993</v>
      </c>
      <c r="K238" s="72" t="s">
        <v>195</v>
      </c>
      <c r="L238" s="72" t="s">
        <v>195</v>
      </c>
      <c r="M238" s="72" t="s">
        <v>195</v>
      </c>
      <c r="N238" s="72" t="s">
        <v>195</v>
      </c>
      <c r="O238" s="72" t="s">
        <v>195</v>
      </c>
      <c r="P238" s="72" t="s">
        <v>195</v>
      </c>
      <c r="Q238" s="72" t="s">
        <v>195</v>
      </c>
      <c r="R238" s="72" t="s">
        <v>195</v>
      </c>
      <c r="S238" s="72" t="s">
        <v>195</v>
      </c>
      <c r="T238" s="72" t="s">
        <v>195</v>
      </c>
      <c r="U238" s="72" t="s">
        <v>195</v>
      </c>
      <c r="V238" s="72" t="s">
        <v>195</v>
      </c>
      <c r="W238" s="72" t="s">
        <v>195</v>
      </c>
      <c r="X238" s="72" t="s">
        <v>195</v>
      </c>
      <c r="Y238" s="72" t="s">
        <v>195</v>
      </c>
      <c r="Z238" s="72" t="s">
        <v>195</v>
      </c>
      <c r="AA238" s="72" t="s">
        <v>195</v>
      </c>
      <c r="AB238" s="72" t="s">
        <v>195</v>
      </c>
      <c r="AC238" s="72" t="s">
        <v>195</v>
      </c>
      <c r="AD238" s="72" t="s">
        <v>195</v>
      </c>
      <c r="AE238" s="72">
        <v>2.5</v>
      </c>
      <c r="AF238" s="72">
        <v>3</v>
      </c>
      <c r="AG238" s="72" t="s">
        <v>195</v>
      </c>
      <c r="AH238" s="30" t="s">
        <v>207</v>
      </c>
    </row>
    <row r="239" spans="2:34" s="49" customFormat="1" ht="25.5" x14ac:dyDescent="0.25">
      <c r="B239" s="30"/>
      <c r="C239" s="30"/>
      <c r="D239" s="291" t="str">
        <f>"   "&amp;D238&amp;" or most recent"</f>
        <v xml:space="preserve">   Percentage of older adolescent boys (aged 15-19) reporting multiple sexual partners in the last 12 months, 2014 or most recent</v>
      </c>
      <c r="E239" s="318" t="b">
        <f t="shared" si="19"/>
        <v>0</v>
      </c>
      <c r="F239" s="65">
        <f>F232</f>
        <v>1.1000000000000001</v>
      </c>
      <c r="G239" s="65" t="str">
        <f>G230</f>
        <v>-</v>
      </c>
      <c r="H239" s="65">
        <f>H235</f>
        <v>9.5</v>
      </c>
      <c r="I239" s="65">
        <f>I236</f>
        <v>13.1</v>
      </c>
      <c r="J239" s="65">
        <f>J238</f>
        <v>8.6999999999999993</v>
      </c>
      <c r="K239" s="65">
        <f>K235</f>
        <v>0.5</v>
      </c>
      <c r="L239" s="65">
        <f>L236</f>
        <v>14.2</v>
      </c>
      <c r="M239" s="65">
        <f>M230</f>
        <v>1.2</v>
      </c>
      <c r="N239" s="65" t="str">
        <f>N236</f>
        <v>-</v>
      </c>
      <c r="O239" s="65" t="s">
        <v>195</v>
      </c>
      <c r="P239" s="65">
        <f>P233</f>
        <v>4.3</v>
      </c>
      <c r="Q239" s="65">
        <f>Q233</f>
        <v>13.4</v>
      </c>
      <c r="R239" s="65">
        <f>R234</f>
        <v>4.9000000000000004</v>
      </c>
      <c r="S239" s="65">
        <f>S235</f>
        <v>17.899999999999999</v>
      </c>
      <c r="T239" s="65">
        <f>T237</f>
        <v>4.9000000000000004</v>
      </c>
      <c r="U239" s="65">
        <f>U237</f>
        <v>1.1000000000000001</v>
      </c>
      <c r="V239" s="65">
        <f>V234</f>
        <v>0.4</v>
      </c>
      <c r="W239" s="65">
        <f>W228</f>
        <v>8.1999999999999993</v>
      </c>
      <c r="X239" s="65">
        <f>X234</f>
        <v>2.7</v>
      </c>
      <c r="Y239" s="65" t="str">
        <f>Y236</f>
        <v>-</v>
      </c>
      <c r="Z239" s="65">
        <f>Z235</f>
        <v>4.7</v>
      </c>
      <c r="AA239" s="65">
        <f>AA236</f>
        <v>14.8</v>
      </c>
      <c r="AB239" s="65">
        <f>AB236</f>
        <v>7.1</v>
      </c>
      <c r="AC239" s="65">
        <f>AC231</f>
        <v>4.5</v>
      </c>
      <c r="AD239" s="65">
        <f>AD235</f>
        <v>2.5</v>
      </c>
      <c r="AE239" s="65">
        <f>AE238</f>
        <v>2.5</v>
      </c>
      <c r="AF239" s="65">
        <f>AF238</f>
        <v>3</v>
      </c>
      <c r="AG239" s="65"/>
      <c r="AH239" s="52"/>
    </row>
    <row r="240" spans="2:34" s="49" customFormat="1" x14ac:dyDescent="0.25">
      <c r="B240" s="30"/>
      <c r="C240" s="30"/>
      <c r="D240" s="292" t="s">
        <v>199</v>
      </c>
      <c r="E240" s="321" t="b">
        <f t="shared" si="19"/>
        <v>0</v>
      </c>
      <c r="F240" s="67">
        <v>2008</v>
      </c>
      <c r="G240" s="67" t="s">
        <v>195</v>
      </c>
      <c r="H240" s="67">
        <v>2011</v>
      </c>
      <c r="I240" s="67">
        <v>2012</v>
      </c>
      <c r="J240" s="67">
        <v>2014</v>
      </c>
      <c r="K240" s="67">
        <v>2011</v>
      </c>
      <c r="L240" s="67">
        <v>2012</v>
      </c>
      <c r="M240" s="67">
        <v>2006</v>
      </c>
      <c r="N240" s="67" t="s">
        <v>195</v>
      </c>
      <c r="O240" s="67" t="s">
        <v>195</v>
      </c>
      <c r="P240" s="67">
        <v>2009</v>
      </c>
      <c r="Q240" s="67">
        <v>2009</v>
      </c>
      <c r="R240" s="67">
        <v>2010</v>
      </c>
      <c r="S240" s="67">
        <v>2011</v>
      </c>
      <c r="T240" s="67">
        <v>2013</v>
      </c>
      <c r="U240" s="67">
        <v>2013</v>
      </c>
      <c r="V240" s="67">
        <v>2010</v>
      </c>
      <c r="W240" s="67">
        <v>2003</v>
      </c>
      <c r="X240" s="67">
        <v>2010</v>
      </c>
      <c r="Y240" s="67" t="s">
        <v>195</v>
      </c>
      <c r="Z240" s="67">
        <v>2011</v>
      </c>
      <c r="AA240" s="67">
        <v>2012</v>
      </c>
      <c r="AB240" s="67">
        <v>2012</v>
      </c>
      <c r="AC240" s="67">
        <v>2007</v>
      </c>
      <c r="AD240" s="67">
        <v>2011</v>
      </c>
      <c r="AE240" s="67" t="s">
        <v>356</v>
      </c>
      <c r="AF240" s="67" t="s">
        <v>356</v>
      </c>
      <c r="AG240" s="67"/>
      <c r="AH240" s="52"/>
    </row>
    <row r="241" spans="2:34" s="49" customFormat="1" ht="25.5" x14ac:dyDescent="0.25">
      <c r="B241" s="30"/>
      <c r="C241" s="30"/>
      <c r="D241" s="291" t="s">
        <v>418</v>
      </c>
      <c r="E241" s="318" t="b">
        <f t="shared" si="19"/>
        <v>0</v>
      </c>
      <c r="F241" s="72" t="s">
        <v>195</v>
      </c>
      <c r="G241" s="72" t="s">
        <v>195</v>
      </c>
      <c r="H241" s="72">
        <v>5.4</v>
      </c>
      <c r="I241" s="72">
        <v>4.0999999999999996</v>
      </c>
      <c r="J241" s="72" t="s">
        <v>195</v>
      </c>
      <c r="K241" s="72">
        <v>0.1</v>
      </c>
      <c r="L241" s="72">
        <v>0.6</v>
      </c>
      <c r="M241" s="72" t="s">
        <v>195</v>
      </c>
      <c r="N241" s="72" t="s">
        <v>195</v>
      </c>
      <c r="O241" s="72" t="s">
        <v>195</v>
      </c>
      <c r="P241" s="72">
        <v>1.5</v>
      </c>
      <c r="Q241" s="72">
        <v>2.8</v>
      </c>
      <c r="R241" s="72">
        <v>1</v>
      </c>
      <c r="S241" s="72">
        <v>6.3</v>
      </c>
      <c r="T241" s="72">
        <v>1.3</v>
      </c>
      <c r="U241" s="72">
        <v>0.9</v>
      </c>
      <c r="V241" s="72">
        <v>0.1</v>
      </c>
      <c r="W241" s="72">
        <v>2.9</v>
      </c>
      <c r="X241" s="72" t="s">
        <v>195</v>
      </c>
      <c r="Y241" s="72" t="s">
        <v>195</v>
      </c>
      <c r="Z241" s="72">
        <v>1.8</v>
      </c>
      <c r="AA241" s="72" t="s">
        <v>195</v>
      </c>
      <c r="AB241" s="72">
        <v>2.1</v>
      </c>
      <c r="AC241" s="72">
        <v>2.8</v>
      </c>
      <c r="AD241" s="72">
        <v>0.9</v>
      </c>
      <c r="AE241" s="72" t="s">
        <v>195</v>
      </c>
      <c r="AF241" s="72" t="s">
        <v>195</v>
      </c>
      <c r="AG241" s="72" t="s">
        <v>195</v>
      </c>
      <c r="AH241" s="30" t="s">
        <v>207</v>
      </c>
    </row>
    <row r="242" spans="2:34" s="49" customFormat="1" x14ac:dyDescent="0.25">
      <c r="B242" s="30"/>
      <c r="C242" s="30"/>
      <c r="D242" s="291" t="s">
        <v>344</v>
      </c>
      <c r="E242" s="318" t="b">
        <f t="shared" si="19"/>
        <v>0</v>
      </c>
      <c r="F242" s="72" t="s">
        <v>195</v>
      </c>
      <c r="G242" s="72" t="s">
        <v>195</v>
      </c>
      <c r="H242" s="72">
        <v>2004</v>
      </c>
      <c r="I242" s="72">
        <v>2005</v>
      </c>
      <c r="J242" s="72" t="s">
        <v>195</v>
      </c>
      <c r="K242" s="72">
        <v>2005</v>
      </c>
      <c r="L242" s="72">
        <v>2000</v>
      </c>
      <c r="M242" s="72" t="s">
        <v>195</v>
      </c>
      <c r="N242" s="72" t="s">
        <v>195</v>
      </c>
      <c r="O242" s="72" t="s">
        <v>195</v>
      </c>
      <c r="P242" s="72">
        <v>2003</v>
      </c>
      <c r="Q242" s="72">
        <v>2004</v>
      </c>
      <c r="R242" s="72">
        <v>2004</v>
      </c>
      <c r="S242" s="72">
        <v>2003</v>
      </c>
      <c r="T242" s="72">
        <v>2000</v>
      </c>
      <c r="U242" s="72">
        <v>2003</v>
      </c>
      <c r="V242" s="72">
        <v>2005</v>
      </c>
      <c r="W242" s="72">
        <v>2003</v>
      </c>
      <c r="X242" s="72" t="s">
        <v>195</v>
      </c>
      <c r="Y242" s="72" t="s">
        <v>195</v>
      </c>
      <c r="Z242" s="72" t="s">
        <v>408</v>
      </c>
      <c r="AA242" s="72" t="s">
        <v>195</v>
      </c>
      <c r="AB242" s="72">
        <v>2005</v>
      </c>
      <c r="AC242" s="72">
        <v>2002</v>
      </c>
      <c r="AD242" s="72">
        <v>1999</v>
      </c>
      <c r="AE242" s="72" t="s">
        <v>195</v>
      </c>
      <c r="AF242" s="72" t="s">
        <v>195</v>
      </c>
      <c r="AG242" s="72" t="s">
        <v>195</v>
      </c>
      <c r="AH242" s="30" t="s">
        <v>207</v>
      </c>
    </row>
    <row r="243" spans="2:34" s="49" customFormat="1" ht="25.5" x14ac:dyDescent="0.25">
      <c r="B243" s="30"/>
      <c r="C243" s="30"/>
      <c r="D243" s="295" t="s">
        <v>419</v>
      </c>
      <c r="E243" s="318" t="b">
        <f t="shared" si="19"/>
        <v>0</v>
      </c>
      <c r="F243" s="72" t="s">
        <v>195</v>
      </c>
      <c r="G243" s="72" t="s">
        <v>195</v>
      </c>
      <c r="H243" s="72">
        <v>3.8</v>
      </c>
      <c r="I243" s="72" t="s">
        <v>195</v>
      </c>
      <c r="J243" s="72" t="s">
        <v>195</v>
      </c>
      <c r="K243" s="72" t="s">
        <v>195</v>
      </c>
      <c r="L243" s="72">
        <v>0.9</v>
      </c>
      <c r="M243" s="72">
        <v>0</v>
      </c>
      <c r="N243" s="72" t="s">
        <v>195</v>
      </c>
      <c r="O243" s="72" t="s">
        <v>195</v>
      </c>
      <c r="P243" s="72" t="s">
        <v>195</v>
      </c>
      <c r="Q243" s="72" t="s">
        <v>195</v>
      </c>
      <c r="R243" s="72">
        <v>1.4</v>
      </c>
      <c r="S243" s="72" t="s">
        <v>195</v>
      </c>
      <c r="T243" s="72" t="s">
        <v>195</v>
      </c>
      <c r="U243" s="72" t="s">
        <v>195</v>
      </c>
      <c r="V243" s="72" t="s">
        <v>195</v>
      </c>
      <c r="W243" s="72" t="s">
        <v>195</v>
      </c>
      <c r="X243" s="72" t="s">
        <v>195</v>
      </c>
      <c r="Y243" s="72" t="s">
        <v>195</v>
      </c>
      <c r="Z243" s="72">
        <v>1.3</v>
      </c>
      <c r="AA243" s="72" t="s">
        <v>195</v>
      </c>
      <c r="AB243" s="72" t="s">
        <v>195</v>
      </c>
      <c r="AC243" s="72" t="s">
        <v>195</v>
      </c>
      <c r="AD243" s="72">
        <v>0.8</v>
      </c>
      <c r="AE243" s="72" t="s">
        <v>195</v>
      </c>
      <c r="AF243" s="72" t="s">
        <v>195</v>
      </c>
      <c r="AG243" s="72" t="s">
        <v>195</v>
      </c>
      <c r="AH243" s="30" t="s">
        <v>207</v>
      </c>
    </row>
    <row r="244" spans="2:34" s="49" customFormat="1" ht="25.5" x14ac:dyDescent="0.25">
      <c r="B244" s="30"/>
      <c r="C244" s="30"/>
      <c r="D244" s="295" t="s">
        <v>420</v>
      </c>
      <c r="E244" s="318" t="b">
        <f t="shared" si="19"/>
        <v>0</v>
      </c>
      <c r="F244" s="72" t="s">
        <v>195</v>
      </c>
      <c r="G244" s="72" t="s">
        <v>195</v>
      </c>
      <c r="H244" s="72" t="s">
        <v>195</v>
      </c>
      <c r="I244" s="72" t="s">
        <v>195</v>
      </c>
      <c r="J244" s="72">
        <v>3</v>
      </c>
      <c r="K244" s="72" t="s">
        <v>195</v>
      </c>
      <c r="L244" s="72" t="s">
        <v>195</v>
      </c>
      <c r="M244" s="72" t="s">
        <v>195</v>
      </c>
      <c r="N244" s="72" t="s">
        <v>195</v>
      </c>
      <c r="O244" s="72" t="s">
        <v>195</v>
      </c>
      <c r="P244" s="72" t="s">
        <v>195</v>
      </c>
      <c r="Q244" s="72" t="s">
        <v>195</v>
      </c>
      <c r="R244" s="72" t="s">
        <v>195</v>
      </c>
      <c r="S244" s="72" t="s">
        <v>195</v>
      </c>
      <c r="T244" s="72">
        <v>1.1000000000000001</v>
      </c>
      <c r="U244" s="72">
        <v>1.7</v>
      </c>
      <c r="V244" s="72" t="s">
        <v>195</v>
      </c>
      <c r="W244" s="72" t="s">
        <v>195</v>
      </c>
      <c r="X244" s="72">
        <v>1.3</v>
      </c>
      <c r="Y244" s="72" t="s">
        <v>195</v>
      </c>
      <c r="Z244" s="72" t="s">
        <v>195</v>
      </c>
      <c r="AA244" s="72">
        <v>1.5</v>
      </c>
      <c r="AB244" s="72" t="s">
        <v>195</v>
      </c>
      <c r="AC244" s="72">
        <v>1.9</v>
      </c>
      <c r="AD244" s="72" t="s">
        <v>195</v>
      </c>
      <c r="AE244" s="72" t="s">
        <v>195</v>
      </c>
      <c r="AF244" s="72" t="s">
        <v>195</v>
      </c>
      <c r="AG244" s="72" t="s">
        <v>195</v>
      </c>
      <c r="AH244" s="30" t="s">
        <v>207</v>
      </c>
    </row>
    <row r="245" spans="2:34" s="49" customFormat="1" ht="25.5" x14ac:dyDescent="0.25">
      <c r="B245" s="30"/>
      <c r="C245" s="30"/>
      <c r="D245" s="295" t="s">
        <v>421</v>
      </c>
      <c r="E245" s="318" t="b">
        <f t="shared" si="19"/>
        <v>0</v>
      </c>
      <c r="F245" s="72">
        <v>2.4</v>
      </c>
      <c r="G245" s="72" t="s">
        <v>195</v>
      </c>
      <c r="H245" s="72" t="s">
        <v>195</v>
      </c>
      <c r="I245" s="72" t="s">
        <v>195</v>
      </c>
      <c r="J245" s="72" t="s">
        <v>195</v>
      </c>
      <c r="K245" s="72" t="s">
        <v>195</v>
      </c>
      <c r="L245" s="72" t="s">
        <v>195</v>
      </c>
      <c r="M245" s="72" t="s">
        <v>195</v>
      </c>
      <c r="N245" s="72" t="s">
        <v>195</v>
      </c>
      <c r="O245" s="72" t="s">
        <v>195</v>
      </c>
      <c r="P245" s="72" t="s">
        <v>195</v>
      </c>
      <c r="Q245" s="72" t="s">
        <v>195</v>
      </c>
      <c r="R245" s="72" t="s">
        <v>195</v>
      </c>
      <c r="S245" s="72">
        <v>4.3</v>
      </c>
      <c r="T245" s="72" t="s">
        <v>195</v>
      </c>
      <c r="U245" s="72">
        <v>1</v>
      </c>
      <c r="V245" s="72" t="s">
        <v>195</v>
      </c>
      <c r="W245" s="72" t="s">
        <v>195</v>
      </c>
      <c r="X245" s="72" t="s">
        <v>195</v>
      </c>
      <c r="Y245" s="72" t="s">
        <v>195</v>
      </c>
      <c r="Z245" s="72" t="s">
        <v>195</v>
      </c>
      <c r="AA245" s="72" t="s">
        <v>195</v>
      </c>
      <c r="AB245" s="72">
        <v>1.9</v>
      </c>
      <c r="AC245" s="72" t="s">
        <v>195</v>
      </c>
      <c r="AD245" s="72" t="s">
        <v>195</v>
      </c>
      <c r="AE245" s="72" t="s">
        <v>195</v>
      </c>
      <c r="AF245" s="72" t="s">
        <v>195</v>
      </c>
      <c r="AG245" s="72" t="s">
        <v>195</v>
      </c>
      <c r="AH245" s="30" t="s">
        <v>207</v>
      </c>
    </row>
    <row r="246" spans="2:34" s="49" customFormat="1" ht="25.5" x14ac:dyDescent="0.25">
      <c r="B246" s="30"/>
      <c r="C246" s="30"/>
      <c r="D246" s="295" t="s">
        <v>422</v>
      </c>
      <c r="E246" s="318" t="b">
        <f t="shared" si="19"/>
        <v>0</v>
      </c>
      <c r="F246" s="72" t="s">
        <v>195</v>
      </c>
      <c r="G246" s="72" t="s">
        <v>195</v>
      </c>
      <c r="H246" s="72" t="s">
        <v>195</v>
      </c>
      <c r="I246" s="72" t="s">
        <v>195</v>
      </c>
      <c r="J246" s="72" t="s">
        <v>195</v>
      </c>
      <c r="K246" s="72" t="s">
        <v>195</v>
      </c>
      <c r="L246" s="72" t="s">
        <v>195</v>
      </c>
      <c r="M246" s="72" t="s">
        <v>195</v>
      </c>
      <c r="N246" s="72" t="s">
        <v>195</v>
      </c>
      <c r="O246" s="72" t="s">
        <v>195</v>
      </c>
      <c r="P246" s="72">
        <v>1.3</v>
      </c>
      <c r="Q246" s="72">
        <v>2.1</v>
      </c>
      <c r="R246" s="72" t="s">
        <v>195</v>
      </c>
      <c r="S246" s="72">
        <v>4.2</v>
      </c>
      <c r="T246" s="72" t="s">
        <v>195</v>
      </c>
      <c r="U246" s="72" t="s">
        <v>195</v>
      </c>
      <c r="V246" s="72" t="s">
        <v>195</v>
      </c>
      <c r="W246" s="72" t="s">
        <v>195</v>
      </c>
      <c r="X246" s="72" t="s">
        <v>195</v>
      </c>
      <c r="Y246" s="72" t="s">
        <v>195</v>
      </c>
      <c r="Z246" s="72" t="s">
        <v>195</v>
      </c>
      <c r="AA246" s="72" t="s">
        <v>195</v>
      </c>
      <c r="AB246" s="72" t="s">
        <v>195</v>
      </c>
      <c r="AC246" s="72" t="s">
        <v>195</v>
      </c>
      <c r="AD246" s="72" t="s">
        <v>195</v>
      </c>
      <c r="AE246" s="72" t="s">
        <v>195</v>
      </c>
      <c r="AF246" s="72" t="s">
        <v>195</v>
      </c>
      <c r="AG246" s="72" t="s">
        <v>195</v>
      </c>
      <c r="AH246" s="30" t="s">
        <v>207</v>
      </c>
    </row>
    <row r="247" spans="2:34" s="49" customFormat="1" ht="25.5" x14ac:dyDescent="0.25">
      <c r="B247" s="30"/>
      <c r="C247" s="30"/>
      <c r="D247" s="295" t="s">
        <v>423</v>
      </c>
      <c r="E247" s="318" t="b">
        <f t="shared" si="19"/>
        <v>0</v>
      </c>
      <c r="F247" s="72" t="s">
        <v>195</v>
      </c>
      <c r="G247" s="72" t="s">
        <v>195</v>
      </c>
      <c r="H247" s="72" t="s">
        <v>195</v>
      </c>
      <c r="I247" s="72" t="s">
        <v>195</v>
      </c>
      <c r="J247" s="72">
        <v>7.7</v>
      </c>
      <c r="K247" s="72" t="s">
        <v>195</v>
      </c>
      <c r="L247" s="72" t="s">
        <v>195</v>
      </c>
      <c r="M247" s="72" t="s">
        <v>195</v>
      </c>
      <c r="N247" s="72" t="s">
        <v>195</v>
      </c>
      <c r="O247" s="72" t="s">
        <v>195</v>
      </c>
      <c r="P247" s="72" t="s">
        <v>195</v>
      </c>
      <c r="Q247" s="72" t="s">
        <v>195</v>
      </c>
      <c r="R247" s="72">
        <v>0.7</v>
      </c>
      <c r="S247" s="72" t="s">
        <v>195</v>
      </c>
      <c r="T247" s="72" t="s">
        <v>195</v>
      </c>
      <c r="U247" s="72" t="s">
        <v>195</v>
      </c>
      <c r="V247" s="72">
        <v>0.3</v>
      </c>
      <c r="W247" s="72" t="s">
        <v>195</v>
      </c>
      <c r="X247" s="72">
        <v>1.1000000000000001</v>
      </c>
      <c r="Y247" s="72" t="s">
        <v>195</v>
      </c>
      <c r="Z247" s="72" t="s">
        <v>195</v>
      </c>
      <c r="AA247" s="72" t="s">
        <v>195</v>
      </c>
      <c r="AB247" s="72">
        <v>1.9</v>
      </c>
      <c r="AC247" s="72" t="s">
        <v>195</v>
      </c>
      <c r="AD247" s="72" t="s">
        <v>195</v>
      </c>
      <c r="AE247" s="72" t="s">
        <v>195</v>
      </c>
      <c r="AF247" s="72" t="s">
        <v>195</v>
      </c>
      <c r="AG247" s="72" t="s">
        <v>195</v>
      </c>
      <c r="AH247" s="30" t="s">
        <v>207</v>
      </c>
    </row>
    <row r="248" spans="2:34" s="49" customFormat="1" ht="25.5" x14ac:dyDescent="0.25">
      <c r="B248" s="30"/>
      <c r="C248" s="30"/>
      <c r="D248" s="295" t="s">
        <v>424</v>
      </c>
      <c r="E248" s="318" t="b">
        <f t="shared" si="19"/>
        <v>0</v>
      </c>
      <c r="F248" s="72" t="s">
        <v>195</v>
      </c>
      <c r="G248" s="72" t="s">
        <v>195</v>
      </c>
      <c r="H248" s="72">
        <v>4</v>
      </c>
      <c r="I248" s="72" t="s">
        <v>195</v>
      </c>
      <c r="J248" s="72" t="s">
        <v>195</v>
      </c>
      <c r="K248" s="72">
        <v>0.3</v>
      </c>
      <c r="L248" s="72" t="s">
        <v>195</v>
      </c>
      <c r="M248" s="72" t="s">
        <v>195</v>
      </c>
      <c r="N248" s="72" t="s">
        <v>195</v>
      </c>
      <c r="O248" s="72" t="s">
        <v>195</v>
      </c>
      <c r="P248" s="72" t="s">
        <v>195</v>
      </c>
      <c r="Q248" s="72" t="s">
        <v>195</v>
      </c>
      <c r="R248" s="72" t="s">
        <v>195</v>
      </c>
      <c r="S248" s="72">
        <v>2.7</v>
      </c>
      <c r="T248" s="72" t="s">
        <v>195</v>
      </c>
      <c r="U248" s="72">
        <v>3.1</v>
      </c>
      <c r="V248" s="72" t="s">
        <v>195</v>
      </c>
      <c r="W248" s="72" t="s">
        <v>195</v>
      </c>
      <c r="X248" s="72" t="s">
        <v>195</v>
      </c>
      <c r="Y248" s="72" t="s">
        <v>195</v>
      </c>
      <c r="Z248" s="72">
        <v>2.2000000000000002</v>
      </c>
      <c r="AA248" s="72" t="s">
        <v>195</v>
      </c>
      <c r="AB248" s="72" t="s">
        <v>195</v>
      </c>
      <c r="AC248" s="72" t="s">
        <v>195</v>
      </c>
      <c r="AD248" s="72">
        <v>0.9</v>
      </c>
      <c r="AE248" s="72" t="s">
        <v>195</v>
      </c>
      <c r="AF248" s="72" t="s">
        <v>195</v>
      </c>
      <c r="AG248" s="72" t="s">
        <v>195</v>
      </c>
      <c r="AH248" s="30" t="s">
        <v>207</v>
      </c>
    </row>
    <row r="249" spans="2:34" s="49" customFormat="1" ht="25.5" x14ac:dyDescent="0.25">
      <c r="B249" s="30"/>
      <c r="C249" s="30"/>
      <c r="D249" s="295" t="s">
        <v>425</v>
      </c>
      <c r="E249" s="318" t="b">
        <f t="shared" si="19"/>
        <v>0</v>
      </c>
      <c r="F249" s="72" t="s">
        <v>195</v>
      </c>
      <c r="G249" s="72" t="s">
        <v>195</v>
      </c>
      <c r="H249" s="72" t="s">
        <v>195</v>
      </c>
      <c r="I249" s="72">
        <v>4.3</v>
      </c>
      <c r="J249" s="72" t="s">
        <v>195</v>
      </c>
      <c r="K249" s="72" t="s">
        <v>195</v>
      </c>
      <c r="L249" s="72">
        <v>1.6</v>
      </c>
      <c r="M249" s="72" t="s">
        <v>195</v>
      </c>
      <c r="N249" s="72" t="s">
        <v>195</v>
      </c>
      <c r="O249" s="72" t="s">
        <v>195</v>
      </c>
      <c r="P249" s="72" t="s">
        <v>195</v>
      </c>
      <c r="Q249" s="72" t="s">
        <v>195</v>
      </c>
      <c r="R249" s="72" t="s">
        <v>195</v>
      </c>
      <c r="S249" s="72" t="s">
        <v>195</v>
      </c>
      <c r="T249" s="72" t="s">
        <v>195</v>
      </c>
      <c r="U249" s="72" t="s">
        <v>195</v>
      </c>
      <c r="V249" s="72" t="s">
        <v>195</v>
      </c>
      <c r="W249" s="72" t="s">
        <v>195</v>
      </c>
      <c r="X249" s="72" t="s">
        <v>195</v>
      </c>
      <c r="Y249" s="72" t="s">
        <v>195</v>
      </c>
      <c r="Z249" s="72" t="s">
        <v>195</v>
      </c>
      <c r="AA249" s="72">
        <v>3.1</v>
      </c>
      <c r="AB249" s="72">
        <v>3</v>
      </c>
      <c r="AC249" s="72" t="s">
        <v>195</v>
      </c>
      <c r="AD249" s="72" t="s">
        <v>195</v>
      </c>
      <c r="AE249" s="72" t="s">
        <v>195</v>
      </c>
      <c r="AF249" s="72" t="s">
        <v>195</v>
      </c>
      <c r="AG249" s="72" t="s">
        <v>195</v>
      </c>
      <c r="AH249" s="30" t="s">
        <v>207</v>
      </c>
    </row>
    <row r="250" spans="2:34" s="49" customFormat="1" ht="25.5" x14ac:dyDescent="0.25">
      <c r="B250" s="30"/>
      <c r="C250" s="30"/>
      <c r="D250" s="295" t="s">
        <v>426</v>
      </c>
      <c r="E250" s="318" t="b">
        <f t="shared" si="19"/>
        <v>0</v>
      </c>
      <c r="F250" s="72" t="s">
        <v>195</v>
      </c>
      <c r="G250" s="72" t="s">
        <v>195</v>
      </c>
      <c r="H250" s="72" t="s">
        <v>195</v>
      </c>
      <c r="I250" s="72" t="s">
        <v>195</v>
      </c>
      <c r="J250" s="72" t="s">
        <v>195</v>
      </c>
      <c r="K250" s="72" t="s">
        <v>195</v>
      </c>
      <c r="L250" s="72" t="s">
        <v>195</v>
      </c>
      <c r="M250" s="72" t="s">
        <v>195</v>
      </c>
      <c r="N250" s="72" t="s">
        <v>195</v>
      </c>
      <c r="O250" s="72" t="s">
        <v>195</v>
      </c>
      <c r="P250" s="72" t="s">
        <v>195</v>
      </c>
      <c r="Q250" s="72" t="s">
        <v>195</v>
      </c>
      <c r="R250" s="72" t="s">
        <v>195</v>
      </c>
      <c r="S250" s="72" t="s">
        <v>195</v>
      </c>
      <c r="T250" s="72">
        <v>2.1</v>
      </c>
      <c r="U250" s="72">
        <v>0.7</v>
      </c>
      <c r="V250" s="72" t="s">
        <v>195</v>
      </c>
      <c r="W250" s="72" t="s">
        <v>195</v>
      </c>
      <c r="X250" s="72" t="s">
        <v>195</v>
      </c>
      <c r="Y250" s="72" t="s">
        <v>195</v>
      </c>
      <c r="Z250" s="72" t="s">
        <v>195</v>
      </c>
      <c r="AA250" s="72" t="s">
        <v>195</v>
      </c>
      <c r="AB250" s="72" t="s">
        <v>195</v>
      </c>
      <c r="AC250" s="72" t="s">
        <v>195</v>
      </c>
      <c r="AD250" s="72" t="s">
        <v>195</v>
      </c>
      <c r="AE250" s="72" t="s">
        <v>195</v>
      </c>
      <c r="AF250" s="72" t="s">
        <v>195</v>
      </c>
      <c r="AG250" s="72" t="s">
        <v>195</v>
      </c>
      <c r="AH250" s="30" t="s">
        <v>207</v>
      </c>
    </row>
    <row r="251" spans="2:34" s="49" customFormat="1" ht="25.5" x14ac:dyDescent="0.25">
      <c r="B251" s="30"/>
      <c r="C251" s="30"/>
      <c r="D251" s="292" t="s">
        <v>427</v>
      </c>
      <c r="E251" s="318" t="b">
        <f t="shared" si="19"/>
        <v>0</v>
      </c>
      <c r="F251" s="72" t="s">
        <v>195</v>
      </c>
      <c r="G251" s="72" t="s">
        <v>195</v>
      </c>
      <c r="H251" s="72" t="s">
        <v>195</v>
      </c>
      <c r="I251" s="72" t="s">
        <v>195</v>
      </c>
      <c r="J251" s="72">
        <v>3</v>
      </c>
      <c r="K251" s="72" t="s">
        <v>195</v>
      </c>
      <c r="L251" s="72" t="s">
        <v>195</v>
      </c>
      <c r="M251" s="72" t="s">
        <v>195</v>
      </c>
      <c r="N251" s="72" t="s">
        <v>195</v>
      </c>
      <c r="O251" s="72" t="s">
        <v>195</v>
      </c>
      <c r="P251" s="72" t="s">
        <v>195</v>
      </c>
      <c r="Q251" s="72" t="s">
        <v>195</v>
      </c>
      <c r="R251" s="72" t="s">
        <v>195</v>
      </c>
      <c r="S251" s="72" t="s">
        <v>195</v>
      </c>
      <c r="T251" s="72" t="s">
        <v>195</v>
      </c>
      <c r="U251" s="72" t="s">
        <v>195</v>
      </c>
      <c r="V251" s="72" t="s">
        <v>195</v>
      </c>
      <c r="W251" s="72" t="s">
        <v>195</v>
      </c>
      <c r="X251" s="72" t="s">
        <v>195</v>
      </c>
      <c r="Y251" s="72" t="s">
        <v>195</v>
      </c>
      <c r="Z251" s="72" t="s">
        <v>195</v>
      </c>
      <c r="AA251" s="72" t="s">
        <v>195</v>
      </c>
      <c r="AB251" s="72" t="s">
        <v>195</v>
      </c>
      <c r="AC251" s="72" t="s">
        <v>195</v>
      </c>
      <c r="AD251" s="72" t="s">
        <v>195</v>
      </c>
      <c r="AE251" s="72">
        <v>0.6</v>
      </c>
      <c r="AF251" s="72">
        <v>0.9</v>
      </c>
      <c r="AG251" s="72" t="s">
        <v>195</v>
      </c>
      <c r="AH251" s="30" t="s">
        <v>207</v>
      </c>
    </row>
    <row r="252" spans="2:34" s="49" customFormat="1" ht="25.5" x14ac:dyDescent="0.25">
      <c r="B252" s="30"/>
      <c r="C252" s="30"/>
      <c r="D252" s="291" t="str">
        <f>"   "&amp;D251&amp;" or most recent"</f>
        <v xml:space="preserve">   Percentage of older adolescent girls (aged 15-19) reporting multiple sexual partners in the last 12 months, 2014 or most recent</v>
      </c>
      <c r="E252" s="318" t="b">
        <f t="shared" si="19"/>
        <v>0</v>
      </c>
      <c r="F252" s="65">
        <f>F245</f>
        <v>2.4</v>
      </c>
      <c r="G252" s="65" t="str">
        <f>G243</f>
        <v>-</v>
      </c>
      <c r="H252" s="65">
        <f>H248</f>
        <v>4</v>
      </c>
      <c r="I252" s="65">
        <f>I249</f>
        <v>4.3</v>
      </c>
      <c r="J252" s="65">
        <f>J251</f>
        <v>3</v>
      </c>
      <c r="K252" s="65">
        <f>K248</f>
        <v>0.3</v>
      </c>
      <c r="L252" s="65">
        <f>L249</f>
        <v>1.6</v>
      </c>
      <c r="M252" s="65">
        <f>M243</f>
        <v>0</v>
      </c>
      <c r="N252" s="65" t="str">
        <f>N249</f>
        <v>-</v>
      </c>
      <c r="O252" s="65" t="s">
        <v>195</v>
      </c>
      <c r="P252" s="65">
        <f>P246</f>
        <v>1.3</v>
      </c>
      <c r="Q252" s="65">
        <f>Q246</f>
        <v>2.1</v>
      </c>
      <c r="R252" s="65">
        <f>R247</f>
        <v>0.7</v>
      </c>
      <c r="S252" s="65">
        <f>S248</f>
        <v>2.7</v>
      </c>
      <c r="T252" s="65">
        <f>T250</f>
        <v>2.1</v>
      </c>
      <c r="U252" s="65">
        <f>U250</f>
        <v>0.7</v>
      </c>
      <c r="V252" s="65">
        <f>V247</f>
        <v>0.3</v>
      </c>
      <c r="W252" s="65">
        <f>W241</f>
        <v>2.9</v>
      </c>
      <c r="X252" s="65">
        <f>X247</f>
        <v>1.1000000000000001</v>
      </c>
      <c r="Y252" s="65" t="str">
        <f>Y249</f>
        <v>-</v>
      </c>
      <c r="Z252" s="65">
        <f>Z248</f>
        <v>2.2000000000000002</v>
      </c>
      <c r="AA252" s="65">
        <f>AA249</f>
        <v>3.1</v>
      </c>
      <c r="AB252" s="65">
        <f>AB249</f>
        <v>3</v>
      </c>
      <c r="AC252" s="65">
        <f>AC244</f>
        <v>1.9</v>
      </c>
      <c r="AD252" s="65">
        <f>AD248</f>
        <v>0.9</v>
      </c>
      <c r="AE252" s="65">
        <f>AE251</f>
        <v>0.6</v>
      </c>
      <c r="AF252" s="65">
        <f>AF251</f>
        <v>0.9</v>
      </c>
      <c r="AG252" s="65"/>
      <c r="AH252" s="52"/>
    </row>
    <row r="253" spans="2:34" s="49" customFormat="1" x14ac:dyDescent="0.25">
      <c r="B253" s="30"/>
      <c r="C253" s="30"/>
      <c r="D253" s="292" t="s">
        <v>199</v>
      </c>
      <c r="E253" s="321" t="b">
        <f t="shared" si="19"/>
        <v>0</v>
      </c>
      <c r="F253" s="67">
        <v>2008</v>
      </c>
      <c r="G253" s="67" t="s">
        <v>195</v>
      </c>
      <c r="H253" s="67">
        <v>2011</v>
      </c>
      <c r="I253" s="67">
        <v>2012</v>
      </c>
      <c r="J253" s="67">
        <v>2014</v>
      </c>
      <c r="K253" s="67">
        <v>2011</v>
      </c>
      <c r="L253" s="67">
        <v>2012</v>
      </c>
      <c r="M253" s="67">
        <v>2006</v>
      </c>
      <c r="N253" s="67" t="s">
        <v>195</v>
      </c>
      <c r="O253" s="67" t="s">
        <v>195</v>
      </c>
      <c r="P253" s="67">
        <v>2009</v>
      </c>
      <c r="Q253" s="67">
        <v>2009</v>
      </c>
      <c r="R253" s="67">
        <v>2010</v>
      </c>
      <c r="S253" s="67">
        <v>2011</v>
      </c>
      <c r="T253" s="67">
        <v>2013</v>
      </c>
      <c r="U253" s="67">
        <v>2013</v>
      </c>
      <c r="V253" s="67">
        <v>2010</v>
      </c>
      <c r="W253" s="67">
        <v>2003</v>
      </c>
      <c r="X253" s="67">
        <v>2010</v>
      </c>
      <c r="Y253" s="67" t="s">
        <v>195</v>
      </c>
      <c r="Z253" s="67">
        <v>2011</v>
      </c>
      <c r="AA253" s="67">
        <v>2012</v>
      </c>
      <c r="AB253" s="67">
        <v>2012</v>
      </c>
      <c r="AC253" s="67">
        <v>2007</v>
      </c>
      <c r="AD253" s="67">
        <v>2011</v>
      </c>
      <c r="AE253" s="67" t="s">
        <v>356</v>
      </c>
      <c r="AF253" s="67" t="s">
        <v>356</v>
      </c>
      <c r="AG253" s="67"/>
      <c r="AH253" s="52"/>
    </row>
    <row r="254" spans="2:34" s="49" customFormat="1" ht="25.5" x14ac:dyDescent="0.25">
      <c r="B254" s="30"/>
      <c r="C254" s="30"/>
      <c r="D254" s="290" t="s">
        <v>428</v>
      </c>
      <c r="E254" s="318" t="b">
        <f t="shared" si="19"/>
        <v>0</v>
      </c>
      <c r="F254" s="72" t="s">
        <v>195</v>
      </c>
      <c r="G254" s="72" t="s">
        <v>195</v>
      </c>
      <c r="H254" s="72">
        <v>56.5</v>
      </c>
      <c r="I254" s="72">
        <v>64.3</v>
      </c>
      <c r="J254" s="72" t="s">
        <v>195</v>
      </c>
      <c r="K254" s="72" t="s">
        <v>195</v>
      </c>
      <c r="L254" s="72">
        <v>40.6</v>
      </c>
      <c r="M254" s="72" t="s">
        <v>195</v>
      </c>
      <c r="N254" s="72" t="s">
        <v>195</v>
      </c>
      <c r="O254" s="72" t="s">
        <v>195</v>
      </c>
      <c r="P254" s="72">
        <v>54.3</v>
      </c>
      <c r="Q254" s="72">
        <v>56.8</v>
      </c>
      <c r="R254" s="72">
        <v>31.4</v>
      </c>
      <c r="S254" s="72">
        <v>29.5</v>
      </c>
      <c r="T254" s="72">
        <v>69.3</v>
      </c>
      <c r="U254" s="72" t="s">
        <v>195</v>
      </c>
      <c r="V254" s="72" t="s">
        <v>195</v>
      </c>
      <c r="W254" s="72">
        <v>6.4</v>
      </c>
      <c r="X254" s="72" t="s">
        <v>195</v>
      </c>
      <c r="Y254" s="72" t="s">
        <v>195</v>
      </c>
      <c r="Z254" s="72">
        <v>61.7</v>
      </c>
      <c r="AA254" s="72" t="s">
        <v>195</v>
      </c>
      <c r="AB254" s="72">
        <v>39.700000000000003</v>
      </c>
      <c r="AC254" s="72">
        <v>36.9</v>
      </c>
      <c r="AD254" s="72">
        <v>51.2</v>
      </c>
      <c r="AE254" s="72" t="s">
        <v>195</v>
      </c>
      <c r="AF254" s="72" t="s">
        <v>195</v>
      </c>
      <c r="AG254" s="72" t="s">
        <v>195</v>
      </c>
      <c r="AH254" s="30" t="s">
        <v>207</v>
      </c>
    </row>
    <row r="255" spans="2:34" s="49" customFormat="1" x14ac:dyDescent="0.25">
      <c r="B255" s="30"/>
      <c r="C255" s="30"/>
      <c r="D255" s="291" t="s">
        <v>344</v>
      </c>
      <c r="E255" s="318" t="b">
        <f t="shared" si="19"/>
        <v>0</v>
      </c>
      <c r="F255" s="72" t="s">
        <v>195</v>
      </c>
      <c r="G255" s="72" t="s">
        <v>195</v>
      </c>
      <c r="H255" s="72">
        <v>2004</v>
      </c>
      <c r="I255" s="72">
        <v>2005</v>
      </c>
      <c r="J255" s="72" t="s">
        <v>195</v>
      </c>
      <c r="K255" s="72" t="s">
        <v>195</v>
      </c>
      <c r="L255" s="72">
        <v>2000</v>
      </c>
      <c r="M255" s="72" t="s">
        <v>195</v>
      </c>
      <c r="N255" s="72" t="s">
        <v>195</v>
      </c>
      <c r="O255" s="72" t="s">
        <v>195</v>
      </c>
      <c r="P255" s="72">
        <v>2003</v>
      </c>
      <c r="Q255" s="72">
        <v>2004</v>
      </c>
      <c r="R255" s="72">
        <v>2004</v>
      </c>
      <c r="S255" s="72">
        <v>2003</v>
      </c>
      <c r="T255" s="72">
        <v>2000</v>
      </c>
      <c r="U255" s="72" t="s">
        <v>195</v>
      </c>
      <c r="V255" s="72" t="s">
        <v>195</v>
      </c>
      <c r="W255" s="72">
        <v>2003</v>
      </c>
      <c r="X255" s="72" t="s">
        <v>195</v>
      </c>
      <c r="Y255" s="72" t="s">
        <v>195</v>
      </c>
      <c r="Z255" s="72">
        <v>2001</v>
      </c>
      <c r="AA255" s="72" t="s">
        <v>195</v>
      </c>
      <c r="AB255" s="72">
        <v>2005</v>
      </c>
      <c r="AC255" s="72">
        <v>2001</v>
      </c>
      <c r="AD255" s="72">
        <v>1999</v>
      </c>
      <c r="AE255" s="72" t="s">
        <v>195</v>
      </c>
      <c r="AF255" s="72" t="s">
        <v>195</v>
      </c>
      <c r="AG255" s="72" t="s">
        <v>195</v>
      </c>
      <c r="AH255" s="30" t="s">
        <v>207</v>
      </c>
    </row>
    <row r="256" spans="2:34" s="49" customFormat="1" ht="25.5" x14ac:dyDescent="0.25">
      <c r="B256" s="30"/>
      <c r="C256" s="30"/>
      <c r="D256" s="295" t="s">
        <v>429</v>
      </c>
      <c r="E256" s="318" t="b">
        <f t="shared" si="19"/>
        <v>0</v>
      </c>
      <c r="F256" s="72" t="s">
        <v>195</v>
      </c>
      <c r="G256" s="72" t="s">
        <v>195</v>
      </c>
      <c r="H256" s="72" t="s">
        <v>195</v>
      </c>
      <c r="I256" s="72" t="s">
        <v>195</v>
      </c>
      <c r="J256" s="72" t="s">
        <v>195</v>
      </c>
      <c r="K256" s="72" t="s">
        <v>195</v>
      </c>
      <c r="L256" s="72">
        <v>42</v>
      </c>
      <c r="M256" s="72">
        <v>38.6</v>
      </c>
      <c r="N256" s="72" t="s">
        <v>195</v>
      </c>
      <c r="O256" s="72" t="s">
        <v>195</v>
      </c>
      <c r="P256" s="72" t="s">
        <v>195</v>
      </c>
      <c r="Q256" s="72" t="s">
        <v>195</v>
      </c>
      <c r="R256" s="72" t="s">
        <v>195</v>
      </c>
      <c r="S256" s="72" t="s">
        <v>195</v>
      </c>
      <c r="T256" s="72" t="s">
        <v>195</v>
      </c>
      <c r="U256" s="72" t="s">
        <v>195</v>
      </c>
      <c r="V256" s="72" t="s">
        <v>195</v>
      </c>
      <c r="W256" s="72" t="s">
        <v>195</v>
      </c>
      <c r="X256" s="72" t="s">
        <v>195</v>
      </c>
      <c r="Y256" s="72" t="s">
        <v>195</v>
      </c>
      <c r="Z256" s="72">
        <v>47.3</v>
      </c>
      <c r="AA256" s="72" t="s">
        <v>195</v>
      </c>
      <c r="AB256" s="72" t="s">
        <v>195</v>
      </c>
      <c r="AC256" s="72" t="s">
        <v>195</v>
      </c>
      <c r="AD256" s="72">
        <v>70.599999999999994</v>
      </c>
      <c r="AE256" s="72" t="s">
        <v>195</v>
      </c>
      <c r="AF256" s="72" t="s">
        <v>195</v>
      </c>
      <c r="AG256" s="72" t="s">
        <v>195</v>
      </c>
      <c r="AH256" s="30" t="s">
        <v>207</v>
      </c>
    </row>
    <row r="257" spans="2:34" s="49" customFormat="1" ht="25.5" x14ac:dyDescent="0.25">
      <c r="B257" s="30"/>
      <c r="C257" s="30"/>
      <c r="D257" s="295" t="s">
        <v>430</v>
      </c>
      <c r="E257" s="318" t="b">
        <f t="shared" si="19"/>
        <v>0</v>
      </c>
      <c r="F257" s="72" t="s">
        <v>195</v>
      </c>
      <c r="G257" s="72" t="s">
        <v>195</v>
      </c>
      <c r="H257" s="72" t="s">
        <v>195</v>
      </c>
      <c r="I257" s="72" t="s">
        <v>195</v>
      </c>
      <c r="J257" s="72">
        <v>27.7</v>
      </c>
      <c r="K257" s="72" t="s">
        <v>195</v>
      </c>
      <c r="L257" s="72" t="s">
        <v>195</v>
      </c>
      <c r="M257" s="72" t="s">
        <v>195</v>
      </c>
      <c r="N257" s="72" t="s">
        <v>195</v>
      </c>
      <c r="O257" s="72" t="s">
        <v>195</v>
      </c>
      <c r="P257" s="72" t="s">
        <v>195</v>
      </c>
      <c r="Q257" s="72" t="s">
        <v>195</v>
      </c>
      <c r="R257" s="72" t="s">
        <v>195</v>
      </c>
      <c r="S257" s="72" t="s">
        <v>195</v>
      </c>
      <c r="T257" s="72">
        <v>84</v>
      </c>
      <c r="U257" s="72" t="s">
        <v>195</v>
      </c>
      <c r="V257" s="72" t="s">
        <v>195</v>
      </c>
      <c r="W257" s="72" t="s">
        <v>195</v>
      </c>
      <c r="X257" s="72">
        <v>74.8</v>
      </c>
      <c r="Y257" s="72" t="s">
        <v>195</v>
      </c>
      <c r="Z257" s="72" t="s">
        <v>195</v>
      </c>
      <c r="AA257" s="72">
        <v>66.2</v>
      </c>
      <c r="AB257" s="72" t="s">
        <v>195</v>
      </c>
      <c r="AC257" s="72">
        <v>49.8</v>
      </c>
      <c r="AD257" s="72" t="s">
        <v>195</v>
      </c>
      <c r="AE257" s="72" t="s">
        <v>195</v>
      </c>
      <c r="AF257" s="72" t="s">
        <v>195</v>
      </c>
      <c r="AG257" s="72" t="s">
        <v>195</v>
      </c>
      <c r="AH257" s="30" t="s">
        <v>207</v>
      </c>
    </row>
    <row r="258" spans="2:34" s="49" customFormat="1" ht="25.5" x14ac:dyDescent="0.25">
      <c r="B258" s="30"/>
      <c r="C258" s="30"/>
      <c r="D258" s="295" t="s">
        <v>431</v>
      </c>
      <c r="E258" s="318" t="b">
        <f t="shared" si="19"/>
        <v>0</v>
      </c>
      <c r="F258" s="72" t="s">
        <v>195</v>
      </c>
      <c r="G258" s="72" t="s">
        <v>195</v>
      </c>
      <c r="H258" s="72" t="s">
        <v>195</v>
      </c>
      <c r="I258" s="72" t="s">
        <v>195</v>
      </c>
      <c r="J258" s="72" t="s">
        <v>195</v>
      </c>
      <c r="K258" s="72" t="s">
        <v>195</v>
      </c>
      <c r="L258" s="72" t="s">
        <v>195</v>
      </c>
      <c r="M258" s="72" t="s">
        <v>195</v>
      </c>
      <c r="N258" s="72" t="s">
        <v>195</v>
      </c>
      <c r="O258" s="72" t="s">
        <v>195</v>
      </c>
      <c r="P258" s="72" t="s">
        <v>195</v>
      </c>
      <c r="Q258" s="72" t="s">
        <v>195</v>
      </c>
      <c r="R258" s="72" t="s">
        <v>195</v>
      </c>
      <c r="S258" s="72" t="s">
        <v>195</v>
      </c>
      <c r="T258" s="72" t="s">
        <v>195</v>
      </c>
      <c r="U258" s="72">
        <v>61.3</v>
      </c>
      <c r="V258" s="72" t="s">
        <v>195</v>
      </c>
      <c r="W258" s="72" t="s">
        <v>195</v>
      </c>
      <c r="X258" s="72" t="s">
        <v>195</v>
      </c>
      <c r="Y258" s="72" t="s">
        <v>195</v>
      </c>
      <c r="Z258" s="72" t="s">
        <v>195</v>
      </c>
      <c r="AA258" s="72" t="s">
        <v>195</v>
      </c>
      <c r="AB258" s="72">
        <v>42</v>
      </c>
      <c r="AC258" s="72" t="s">
        <v>195</v>
      </c>
      <c r="AD258" s="72" t="s">
        <v>195</v>
      </c>
      <c r="AE258" s="72" t="s">
        <v>195</v>
      </c>
      <c r="AF258" s="72" t="s">
        <v>195</v>
      </c>
      <c r="AG258" s="72" t="s">
        <v>195</v>
      </c>
      <c r="AH258" s="30" t="s">
        <v>207</v>
      </c>
    </row>
    <row r="259" spans="2:34" s="49" customFormat="1" ht="25.5" x14ac:dyDescent="0.25">
      <c r="B259" s="30"/>
      <c r="C259" s="30"/>
      <c r="D259" s="295" t="s">
        <v>432</v>
      </c>
      <c r="E259" s="318" t="b">
        <f t="shared" si="19"/>
        <v>0</v>
      </c>
      <c r="F259" s="72" t="s">
        <v>195</v>
      </c>
      <c r="G259" s="72" t="s">
        <v>195</v>
      </c>
      <c r="H259" s="72" t="s">
        <v>195</v>
      </c>
      <c r="I259" s="72" t="s">
        <v>195</v>
      </c>
      <c r="J259" s="72" t="s">
        <v>195</v>
      </c>
      <c r="K259" s="72" t="s">
        <v>195</v>
      </c>
      <c r="L259" s="72" t="s">
        <v>195</v>
      </c>
      <c r="M259" s="72" t="s">
        <v>195</v>
      </c>
      <c r="N259" s="72" t="s">
        <v>195</v>
      </c>
      <c r="O259" s="72" t="s">
        <v>195</v>
      </c>
      <c r="P259" s="72">
        <v>69.099999999999994</v>
      </c>
      <c r="Q259" s="72">
        <v>60.2</v>
      </c>
      <c r="R259" s="72" t="s">
        <v>195</v>
      </c>
      <c r="S259" s="72">
        <v>41.4</v>
      </c>
      <c r="T259" s="72" t="s">
        <v>195</v>
      </c>
      <c r="U259" s="72" t="s">
        <v>195</v>
      </c>
      <c r="V259" s="72" t="s">
        <v>195</v>
      </c>
      <c r="W259" s="72" t="s">
        <v>195</v>
      </c>
      <c r="X259" s="72" t="s">
        <v>195</v>
      </c>
      <c r="Y259" s="72" t="s">
        <v>195</v>
      </c>
      <c r="Z259" s="72" t="s">
        <v>195</v>
      </c>
      <c r="AA259" s="72" t="s">
        <v>195</v>
      </c>
      <c r="AB259" s="72" t="s">
        <v>195</v>
      </c>
      <c r="AC259" s="72" t="s">
        <v>195</v>
      </c>
      <c r="AD259" s="72" t="s">
        <v>195</v>
      </c>
      <c r="AE259" s="72" t="s">
        <v>195</v>
      </c>
      <c r="AF259" s="72" t="s">
        <v>195</v>
      </c>
      <c r="AG259" s="72" t="s">
        <v>195</v>
      </c>
      <c r="AH259" s="30" t="s">
        <v>207</v>
      </c>
    </row>
    <row r="260" spans="2:34" s="49" customFormat="1" ht="25.5" x14ac:dyDescent="0.25">
      <c r="B260" s="30"/>
      <c r="C260" s="30"/>
      <c r="D260" s="295" t="s">
        <v>433</v>
      </c>
      <c r="E260" s="318" t="b">
        <f t="shared" ref="E260:E323" si="20">IF(ISBLANK(IF($E$2=$F$2,F260,IF($E$2=$G$2,G260,IF($E$2=$H$2,H260,IF($E$2=$I$2,I260,IF($E$2=$J$2,J260,IF($E$2=$K$2,K260,IF($E$2=$L$2,L260,IF($E$2=$M$2,M260,IF($E$2=$N$2,N260,IF($E$2=$O$2,O260,IF($E$2=$P$2,P260,IF($E$2=$Q$2,Q260,IF($E$2=$R$2,R260,IF($E$2=$S$2,S260,IF($E$2=$T$2,T260,IF($E$2=$U$2,U260,IF($E$2=$V$2,V260,IF($E$2=$W$2,W260,IF($E$2=$X$2,X260,IF($E$2=$Y$2,Y260,IF($E$2=$Z$2,Z260,IF($E$2=$AA$2,AA260,IF($E$2=$AB$2,AB260,IF($E$2=$AC$2,AC260,IF($E$2=$AD$2,AD260)))))))))))))))))))))))))),"-",(IF($E$2=$F$2,F260,IF($E$2=$G$2,G260,IF($E$2=$H$2,H260,IF($E$2=$I$2,I260,IF($E$2=$J$2,J260,IF($E$2=$K$2,K260,IF($E$2=$L$2,L260,IF($E$2=$M$2,M260,IF($E$2=$N$2,N260,IF($E$2=$O$2,O260,IF($E$2=$P$2,P260,IF($E$2=$Q$2,Q260,IF($E$2=$R$2,R260,IF($E$2=$S$2,S260,IF($E$2=$T$2,T260,IF($E$2=$U$2,U260,IF($E$2=$V$2,V260,IF($E$2=$W$2,W260,IF($E$2=$X$2,X260,IF($E$2=$Y$2,Y260,IF($E$2=$Z$2,Z260,IF($E$2=$AA$2,AA260,IF($E$2=$AB$2,AB260,IF($E$2=$AC$2,AC260,IF($E$2=$AD$2,AD260)))))))))))))))))))))))))))</f>
        <v>0</v>
      </c>
      <c r="F260" s="72" t="s">
        <v>195</v>
      </c>
      <c r="G260" s="72" t="s">
        <v>195</v>
      </c>
      <c r="H260" s="72" t="s">
        <v>195</v>
      </c>
      <c r="I260" s="72" t="s">
        <v>195</v>
      </c>
      <c r="J260" s="72" t="s">
        <v>195</v>
      </c>
      <c r="K260" s="72" t="s">
        <v>195</v>
      </c>
      <c r="L260" s="72" t="s">
        <v>195</v>
      </c>
      <c r="M260" s="72" t="s">
        <v>195</v>
      </c>
      <c r="N260" s="72" t="s">
        <v>195</v>
      </c>
      <c r="O260" s="72" t="s">
        <v>195</v>
      </c>
      <c r="P260" s="72" t="s">
        <v>195</v>
      </c>
      <c r="Q260" s="72" t="s">
        <v>195</v>
      </c>
      <c r="R260" s="72">
        <v>36.1</v>
      </c>
      <c r="S260" s="72" t="s">
        <v>195</v>
      </c>
      <c r="T260" s="72" t="s">
        <v>195</v>
      </c>
      <c r="U260" s="72" t="s">
        <v>195</v>
      </c>
      <c r="V260" s="72" t="s">
        <v>195</v>
      </c>
      <c r="W260" s="72" t="s">
        <v>195</v>
      </c>
      <c r="X260" s="72">
        <v>92.4</v>
      </c>
      <c r="Y260" s="72" t="s">
        <v>195</v>
      </c>
      <c r="Z260" s="72" t="s">
        <v>195</v>
      </c>
      <c r="AA260" s="72" t="s">
        <v>195</v>
      </c>
      <c r="AB260" s="72">
        <v>34.200000000000003</v>
      </c>
      <c r="AC260" s="72" t="s">
        <v>195</v>
      </c>
      <c r="AD260" s="72" t="s">
        <v>195</v>
      </c>
      <c r="AE260" s="72" t="s">
        <v>195</v>
      </c>
      <c r="AF260" s="72" t="s">
        <v>195</v>
      </c>
      <c r="AG260" s="72" t="s">
        <v>195</v>
      </c>
      <c r="AH260" s="30" t="s">
        <v>207</v>
      </c>
    </row>
    <row r="261" spans="2:34" s="49" customFormat="1" ht="25.5" x14ac:dyDescent="0.25">
      <c r="B261" s="30"/>
      <c r="C261" s="30"/>
      <c r="D261" s="295" t="s">
        <v>434</v>
      </c>
      <c r="E261" s="318" t="b">
        <f t="shared" si="20"/>
        <v>0</v>
      </c>
      <c r="F261" s="72" t="s">
        <v>195</v>
      </c>
      <c r="G261" s="72" t="s">
        <v>195</v>
      </c>
      <c r="H261" s="72">
        <v>69.599999999999994</v>
      </c>
      <c r="I261" s="72" t="s">
        <v>195</v>
      </c>
      <c r="J261" s="72" t="s">
        <v>195</v>
      </c>
      <c r="K261" s="72" t="s">
        <v>195</v>
      </c>
      <c r="L261" s="72" t="s">
        <v>195</v>
      </c>
      <c r="M261" s="72" t="s">
        <v>195</v>
      </c>
      <c r="N261" s="72" t="s">
        <v>195</v>
      </c>
      <c r="O261" s="72" t="s">
        <v>195</v>
      </c>
      <c r="P261" s="72" t="s">
        <v>195</v>
      </c>
      <c r="Q261" s="72" t="s">
        <v>195</v>
      </c>
      <c r="R261" s="72" t="s">
        <v>195</v>
      </c>
      <c r="S261" s="72">
        <v>43.5</v>
      </c>
      <c r="T261" s="72" t="s">
        <v>195</v>
      </c>
      <c r="U261" s="72" t="s">
        <v>195</v>
      </c>
      <c r="V261" s="72" t="s">
        <v>195</v>
      </c>
      <c r="W261" s="72" t="s">
        <v>195</v>
      </c>
      <c r="X261" s="72" t="s">
        <v>195</v>
      </c>
      <c r="Y261" s="72" t="s">
        <v>195</v>
      </c>
      <c r="Z261" s="72">
        <v>31.7</v>
      </c>
      <c r="AA261" s="72" t="s">
        <v>195</v>
      </c>
      <c r="AB261" s="72" t="s">
        <v>195</v>
      </c>
      <c r="AC261" s="72" t="s">
        <v>195</v>
      </c>
      <c r="AD261" s="72">
        <v>66.2</v>
      </c>
      <c r="AE261" s="72" t="s">
        <v>195</v>
      </c>
      <c r="AF261" s="72" t="s">
        <v>195</v>
      </c>
      <c r="AG261" s="72" t="s">
        <v>195</v>
      </c>
      <c r="AH261" s="30" t="s">
        <v>207</v>
      </c>
    </row>
    <row r="262" spans="2:34" s="49" customFormat="1" ht="25.5" x14ac:dyDescent="0.25">
      <c r="B262" s="30"/>
      <c r="C262" s="30"/>
      <c r="D262" s="295" t="s">
        <v>435</v>
      </c>
      <c r="E262" s="318" t="b">
        <f t="shared" si="20"/>
        <v>0</v>
      </c>
      <c r="F262" s="72" t="s">
        <v>195</v>
      </c>
      <c r="G262" s="72" t="s">
        <v>195</v>
      </c>
      <c r="H262" s="72" t="s">
        <v>195</v>
      </c>
      <c r="I262" s="72">
        <v>70.099999999999994</v>
      </c>
      <c r="J262" s="72" t="s">
        <v>195</v>
      </c>
      <c r="K262" s="72" t="s">
        <v>195</v>
      </c>
      <c r="L262" s="72">
        <v>58</v>
      </c>
      <c r="M262" s="72" t="s">
        <v>195</v>
      </c>
      <c r="N262" s="72" t="s">
        <v>195</v>
      </c>
      <c r="O262" s="72" t="s">
        <v>195</v>
      </c>
      <c r="P262" s="72" t="s">
        <v>195</v>
      </c>
      <c r="Q262" s="72" t="s">
        <v>195</v>
      </c>
      <c r="R262" s="72" t="s">
        <v>195</v>
      </c>
      <c r="S262" s="72" t="s">
        <v>195</v>
      </c>
      <c r="T262" s="72" t="s">
        <v>195</v>
      </c>
      <c r="U262" s="72" t="s">
        <v>195</v>
      </c>
      <c r="V262" s="72" t="s">
        <v>195</v>
      </c>
      <c r="W262" s="72" t="s">
        <v>195</v>
      </c>
      <c r="X262" s="72" t="s">
        <v>195</v>
      </c>
      <c r="Y262" s="72" t="s">
        <v>195</v>
      </c>
      <c r="Z262" s="72" t="s">
        <v>195</v>
      </c>
      <c r="AA262" s="72">
        <v>89.8</v>
      </c>
      <c r="AB262" s="72">
        <v>45.2</v>
      </c>
      <c r="AC262" s="72" t="s">
        <v>195</v>
      </c>
      <c r="AD262" s="72" t="s">
        <v>195</v>
      </c>
      <c r="AE262" s="72" t="s">
        <v>195</v>
      </c>
      <c r="AF262" s="72" t="s">
        <v>195</v>
      </c>
      <c r="AG262" s="72" t="s">
        <v>195</v>
      </c>
      <c r="AH262" s="30" t="s">
        <v>207</v>
      </c>
    </row>
    <row r="263" spans="2:34" s="49" customFormat="1" ht="25.5" x14ac:dyDescent="0.25">
      <c r="B263" s="30"/>
      <c r="C263" s="30"/>
      <c r="D263" s="295" t="s">
        <v>436</v>
      </c>
      <c r="E263" s="318" t="b">
        <f t="shared" si="20"/>
        <v>0</v>
      </c>
      <c r="F263" s="72" t="s">
        <v>195</v>
      </c>
      <c r="G263" s="72" t="s">
        <v>195</v>
      </c>
      <c r="H263" s="72" t="s">
        <v>195</v>
      </c>
      <c r="I263" s="72" t="s">
        <v>195</v>
      </c>
      <c r="J263" s="72" t="s">
        <v>195</v>
      </c>
      <c r="K263" s="72" t="s">
        <v>195</v>
      </c>
      <c r="L263" s="72" t="s">
        <v>195</v>
      </c>
      <c r="M263" s="72" t="s">
        <v>195</v>
      </c>
      <c r="N263" s="72" t="s">
        <v>195</v>
      </c>
      <c r="O263" s="72" t="s">
        <v>195</v>
      </c>
      <c r="P263" s="72" t="s">
        <v>195</v>
      </c>
      <c r="Q263" s="72" t="s">
        <v>195</v>
      </c>
      <c r="R263" s="72" t="s">
        <v>195</v>
      </c>
      <c r="S263" s="72" t="s">
        <v>195</v>
      </c>
      <c r="T263" s="72">
        <v>75.099999999999994</v>
      </c>
      <c r="U263" s="72">
        <v>46.1</v>
      </c>
      <c r="V263" s="72" t="s">
        <v>195</v>
      </c>
      <c r="W263" s="72" t="s">
        <v>195</v>
      </c>
      <c r="X263" s="72" t="s">
        <v>195</v>
      </c>
      <c r="Y263" s="72" t="s">
        <v>195</v>
      </c>
      <c r="Z263" s="72" t="s">
        <v>195</v>
      </c>
      <c r="AA263" s="72" t="s">
        <v>195</v>
      </c>
      <c r="AB263" s="72" t="s">
        <v>195</v>
      </c>
      <c r="AC263" s="72" t="s">
        <v>195</v>
      </c>
      <c r="AD263" s="72" t="s">
        <v>195</v>
      </c>
      <c r="AE263" s="72" t="s">
        <v>195</v>
      </c>
      <c r="AF263" s="72" t="s">
        <v>195</v>
      </c>
      <c r="AG263" s="72" t="s">
        <v>195</v>
      </c>
      <c r="AH263" s="30" t="s">
        <v>207</v>
      </c>
    </row>
    <row r="264" spans="2:34" s="49" customFormat="1" ht="25.5" x14ac:dyDescent="0.25">
      <c r="B264" s="30"/>
      <c r="C264" s="30"/>
      <c r="D264" s="291" t="s">
        <v>437</v>
      </c>
      <c r="E264" s="318" t="b">
        <f t="shared" si="20"/>
        <v>0</v>
      </c>
      <c r="F264" s="72" t="s">
        <v>195</v>
      </c>
      <c r="G264" s="72" t="s">
        <v>195</v>
      </c>
      <c r="H264" s="72" t="s">
        <v>195</v>
      </c>
      <c r="I264" s="72" t="s">
        <v>195</v>
      </c>
      <c r="J264" s="72">
        <v>17.3</v>
      </c>
      <c r="K264" s="72" t="s">
        <v>195</v>
      </c>
      <c r="L264" s="72" t="s">
        <v>195</v>
      </c>
      <c r="M264" s="72" t="s">
        <v>195</v>
      </c>
      <c r="N264" s="72" t="s">
        <v>195</v>
      </c>
      <c r="O264" s="72" t="s">
        <v>195</v>
      </c>
      <c r="P264" s="72" t="s">
        <v>195</v>
      </c>
      <c r="Q264" s="72" t="s">
        <v>195</v>
      </c>
      <c r="R264" s="72" t="s">
        <v>195</v>
      </c>
      <c r="S264" s="72" t="s">
        <v>195</v>
      </c>
      <c r="T264" s="72" t="s">
        <v>195</v>
      </c>
      <c r="U264" s="72" t="s">
        <v>195</v>
      </c>
      <c r="V264" s="72" t="s">
        <v>195</v>
      </c>
      <c r="W264" s="72" t="s">
        <v>195</v>
      </c>
      <c r="X264" s="72" t="s">
        <v>195</v>
      </c>
      <c r="Y264" s="72" t="s">
        <v>195</v>
      </c>
      <c r="Z264" s="72" t="s">
        <v>195</v>
      </c>
      <c r="AA264" s="72" t="s">
        <v>195</v>
      </c>
      <c r="AB264" s="72" t="s">
        <v>195</v>
      </c>
      <c r="AC264" s="72" t="s">
        <v>195</v>
      </c>
      <c r="AD264" s="72" t="s">
        <v>195</v>
      </c>
      <c r="AE264" s="72">
        <v>41.5</v>
      </c>
      <c r="AF264" s="72" t="s">
        <v>195</v>
      </c>
      <c r="AG264" s="72" t="s">
        <v>195</v>
      </c>
      <c r="AH264" s="30" t="s">
        <v>207</v>
      </c>
    </row>
    <row r="265" spans="2:34" s="49" customFormat="1" ht="38.25" x14ac:dyDescent="0.25">
      <c r="B265" s="30"/>
      <c r="C265" s="30"/>
      <c r="D265" s="322" t="str">
        <f>"   "&amp;D264&amp;" or most recent"</f>
        <v xml:space="preserve">   Percentage of older adolescent boys (aged 15-19) reporting multiple sexual partners in the last 12 months who reported the use of a condom at last sex, 2014 or most recent</v>
      </c>
      <c r="E265" s="318" t="b">
        <f t="shared" si="20"/>
        <v>0</v>
      </c>
      <c r="F265" s="65" t="str">
        <f>F258</f>
        <v>-</v>
      </c>
      <c r="G265" s="65" t="str">
        <f>G256</f>
        <v>-</v>
      </c>
      <c r="H265" s="65">
        <f>H261</f>
        <v>69.599999999999994</v>
      </c>
      <c r="I265" s="65">
        <f>I262</f>
        <v>70.099999999999994</v>
      </c>
      <c r="J265" s="65">
        <f>J264</f>
        <v>17.3</v>
      </c>
      <c r="K265" s="65" t="str">
        <f>K261</f>
        <v>-</v>
      </c>
      <c r="L265" s="65">
        <f>L262</f>
        <v>58</v>
      </c>
      <c r="M265" s="65">
        <f>M256</f>
        <v>38.6</v>
      </c>
      <c r="N265" s="65" t="str">
        <f>N262</f>
        <v>-</v>
      </c>
      <c r="O265" s="65" t="s">
        <v>195</v>
      </c>
      <c r="P265" s="65">
        <f>P259</f>
        <v>69.099999999999994</v>
      </c>
      <c r="Q265" s="65">
        <f>Q259</f>
        <v>60.2</v>
      </c>
      <c r="R265" s="65">
        <f>R260</f>
        <v>36.1</v>
      </c>
      <c r="S265" s="65">
        <f>S261</f>
        <v>43.5</v>
      </c>
      <c r="T265" s="65">
        <f>T263</f>
        <v>75.099999999999994</v>
      </c>
      <c r="U265" s="65">
        <f>U263</f>
        <v>46.1</v>
      </c>
      <c r="V265" s="65" t="str">
        <f>V260</f>
        <v>-</v>
      </c>
      <c r="W265" s="65">
        <f>W254</f>
        <v>6.4</v>
      </c>
      <c r="X265" s="65">
        <f>X260</f>
        <v>92.4</v>
      </c>
      <c r="Y265" s="65" t="str">
        <f>Y262</f>
        <v>-</v>
      </c>
      <c r="Z265" s="65">
        <f>Z261</f>
        <v>31.7</v>
      </c>
      <c r="AA265" s="65">
        <f>AA262</f>
        <v>89.8</v>
      </c>
      <c r="AB265" s="65">
        <f>AB262</f>
        <v>45.2</v>
      </c>
      <c r="AC265" s="65">
        <f>AC257</f>
        <v>49.8</v>
      </c>
      <c r="AD265" s="65">
        <f>AD261</f>
        <v>66.2</v>
      </c>
      <c r="AE265" s="65">
        <f>AE264</f>
        <v>41.5</v>
      </c>
      <c r="AF265" s="65" t="str">
        <f>AF264</f>
        <v>-</v>
      </c>
      <c r="AG265" s="65"/>
      <c r="AH265" s="52"/>
    </row>
    <row r="266" spans="2:34" s="49" customFormat="1" x14ac:dyDescent="0.25">
      <c r="B266" s="30"/>
      <c r="C266" s="30"/>
      <c r="D266" s="292" t="s">
        <v>199</v>
      </c>
      <c r="E266" s="321" t="b">
        <f t="shared" si="20"/>
        <v>0</v>
      </c>
      <c r="F266" s="67" t="s">
        <v>195</v>
      </c>
      <c r="G266" s="67" t="s">
        <v>195</v>
      </c>
      <c r="H266" s="67">
        <v>2011</v>
      </c>
      <c r="I266" s="67">
        <v>2012</v>
      </c>
      <c r="J266" s="67">
        <v>2014</v>
      </c>
      <c r="K266" s="67" t="s">
        <v>195</v>
      </c>
      <c r="L266" s="67">
        <v>2012</v>
      </c>
      <c r="M266" s="67">
        <v>2006</v>
      </c>
      <c r="N266" s="67" t="s">
        <v>195</v>
      </c>
      <c r="O266" s="67" t="s">
        <v>195</v>
      </c>
      <c r="P266" s="67">
        <v>2009</v>
      </c>
      <c r="Q266" s="67">
        <v>2009</v>
      </c>
      <c r="R266" s="67">
        <v>2010</v>
      </c>
      <c r="S266" s="67">
        <v>2011</v>
      </c>
      <c r="T266" s="67">
        <v>2013</v>
      </c>
      <c r="U266" s="67">
        <v>2013</v>
      </c>
      <c r="V266" s="67" t="s">
        <v>195</v>
      </c>
      <c r="W266" s="67">
        <v>2003</v>
      </c>
      <c r="X266" s="67">
        <v>2010</v>
      </c>
      <c r="Y266" s="67" t="s">
        <v>195</v>
      </c>
      <c r="Z266" s="67">
        <v>2011</v>
      </c>
      <c r="AA266" s="67">
        <v>2012</v>
      </c>
      <c r="AB266" s="67">
        <v>2012</v>
      </c>
      <c r="AC266" s="67">
        <v>2007</v>
      </c>
      <c r="AD266" s="67">
        <v>2011</v>
      </c>
      <c r="AE266" s="67" t="s">
        <v>356</v>
      </c>
      <c r="AF266" s="67" t="s">
        <v>356</v>
      </c>
      <c r="AG266" s="67"/>
      <c r="AH266" s="52"/>
    </row>
    <row r="267" spans="2:34" s="49" customFormat="1" ht="25.5" x14ac:dyDescent="0.25">
      <c r="B267" s="30"/>
      <c r="C267" s="30"/>
      <c r="D267" s="291" t="s">
        <v>438</v>
      </c>
      <c r="E267" s="318" t="b">
        <f t="shared" si="20"/>
        <v>0</v>
      </c>
      <c r="F267" s="72" t="s">
        <v>195</v>
      </c>
      <c r="G267" s="72" t="s">
        <v>195</v>
      </c>
      <c r="H267" s="72">
        <v>47</v>
      </c>
      <c r="I267" s="72">
        <v>45.3</v>
      </c>
      <c r="J267" s="72" t="s">
        <v>195</v>
      </c>
      <c r="K267" s="72" t="s">
        <v>195</v>
      </c>
      <c r="L267" s="72" t="s">
        <v>195</v>
      </c>
      <c r="M267" s="72" t="s">
        <v>195</v>
      </c>
      <c r="N267" s="72" t="s">
        <v>195</v>
      </c>
      <c r="O267" s="72" t="s">
        <v>195</v>
      </c>
      <c r="P267" s="72">
        <v>11.5</v>
      </c>
      <c r="Q267" s="72">
        <v>45.4</v>
      </c>
      <c r="R267" s="72">
        <v>16</v>
      </c>
      <c r="S267" s="72">
        <v>20.9</v>
      </c>
      <c r="T267" s="72" t="s">
        <v>195</v>
      </c>
      <c r="U267" s="72" t="s">
        <v>195</v>
      </c>
      <c r="V267" s="72" t="s">
        <v>195</v>
      </c>
      <c r="W267" s="72">
        <v>1.4</v>
      </c>
      <c r="X267" s="72" t="s">
        <v>195</v>
      </c>
      <c r="Y267" s="72" t="s">
        <v>195</v>
      </c>
      <c r="Z267" s="72">
        <v>38.9</v>
      </c>
      <c r="AA267" s="72" t="s">
        <v>195</v>
      </c>
      <c r="AB267" s="72">
        <v>31.7</v>
      </c>
      <c r="AC267" s="72">
        <v>30.2</v>
      </c>
      <c r="AD267" s="72" t="s">
        <v>195</v>
      </c>
      <c r="AE267" s="72" t="s">
        <v>195</v>
      </c>
      <c r="AF267" s="72" t="s">
        <v>195</v>
      </c>
      <c r="AG267" s="72" t="s">
        <v>195</v>
      </c>
      <c r="AH267" s="30" t="s">
        <v>207</v>
      </c>
    </row>
    <row r="268" spans="2:34" s="49" customFormat="1" x14ac:dyDescent="0.25">
      <c r="B268" s="30"/>
      <c r="C268" s="30"/>
      <c r="D268" s="291" t="s">
        <v>344</v>
      </c>
      <c r="E268" s="318" t="b">
        <f t="shared" si="20"/>
        <v>0</v>
      </c>
      <c r="F268" s="72" t="s">
        <v>195</v>
      </c>
      <c r="G268" s="72" t="s">
        <v>195</v>
      </c>
      <c r="H268" s="72">
        <v>2004</v>
      </c>
      <c r="I268" s="72">
        <v>2005</v>
      </c>
      <c r="J268" s="72" t="s">
        <v>195</v>
      </c>
      <c r="K268" s="72" t="s">
        <v>195</v>
      </c>
      <c r="L268" s="72" t="s">
        <v>195</v>
      </c>
      <c r="M268" s="72" t="s">
        <v>195</v>
      </c>
      <c r="N268" s="72" t="s">
        <v>195</v>
      </c>
      <c r="O268" s="72" t="s">
        <v>195</v>
      </c>
      <c r="P268" s="72">
        <v>2003</v>
      </c>
      <c r="Q268" s="72">
        <v>2004</v>
      </c>
      <c r="R268" s="72">
        <v>2004</v>
      </c>
      <c r="S268" s="72">
        <v>2003</v>
      </c>
      <c r="T268" s="72" t="s">
        <v>195</v>
      </c>
      <c r="U268" s="72" t="s">
        <v>195</v>
      </c>
      <c r="V268" s="72" t="s">
        <v>195</v>
      </c>
      <c r="W268" s="72">
        <v>2003</v>
      </c>
      <c r="X268" s="72" t="s">
        <v>195</v>
      </c>
      <c r="Y268" s="72" t="s">
        <v>195</v>
      </c>
      <c r="Z268" s="72">
        <v>2001</v>
      </c>
      <c r="AA268" s="72" t="s">
        <v>195</v>
      </c>
      <c r="AB268" s="72">
        <v>2005</v>
      </c>
      <c r="AC268" s="72">
        <v>2001</v>
      </c>
      <c r="AD268" s="72" t="s">
        <v>195</v>
      </c>
      <c r="AE268" s="72" t="s">
        <v>195</v>
      </c>
      <c r="AF268" s="72" t="s">
        <v>195</v>
      </c>
      <c r="AG268" s="72" t="s">
        <v>195</v>
      </c>
      <c r="AH268" s="30" t="s">
        <v>207</v>
      </c>
    </row>
    <row r="269" spans="2:34" s="49" customFormat="1" ht="25.5" x14ac:dyDescent="0.25">
      <c r="B269" s="30"/>
      <c r="C269" s="30"/>
      <c r="D269" s="295" t="s">
        <v>439</v>
      </c>
      <c r="E269" s="318" t="b">
        <f t="shared" si="20"/>
        <v>0</v>
      </c>
      <c r="F269" s="72" t="s">
        <v>195</v>
      </c>
      <c r="G269" s="72" t="s">
        <v>195</v>
      </c>
      <c r="H269" s="72">
        <v>61.4</v>
      </c>
      <c r="I269" s="72" t="s">
        <v>195</v>
      </c>
      <c r="J269" s="72" t="s">
        <v>195</v>
      </c>
      <c r="K269" s="72" t="s">
        <v>195</v>
      </c>
      <c r="L269" s="72">
        <v>31.2</v>
      </c>
      <c r="M269" s="72" t="s">
        <v>195</v>
      </c>
      <c r="N269" s="72" t="s">
        <v>195</v>
      </c>
      <c r="O269" s="72" t="s">
        <v>195</v>
      </c>
      <c r="P269" s="72" t="s">
        <v>195</v>
      </c>
      <c r="Q269" s="72" t="s">
        <v>195</v>
      </c>
      <c r="R269" s="72">
        <v>44.2</v>
      </c>
      <c r="S269" s="72" t="s">
        <v>195</v>
      </c>
      <c r="T269" s="72" t="s">
        <v>195</v>
      </c>
      <c r="U269" s="72" t="s">
        <v>195</v>
      </c>
      <c r="V269" s="72" t="s">
        <v>195</v>
      </c>
      <c r="W269" s="72" t="s">
        <v>195</v>
      </c>
      <c r="X269" s="72" t="s">
        <v>195</v>
      </c>
      <c r="Y269" s="72" t="s">
        <v>195</v>
      </c>
      <c r="Z269" s="72" t="s">
        <v>195</v>
      </c>
      <c r="AA269" s="72" t="s">
        <v>195</v>
      </c>
      <c r="AB269" s="72" t="s">
        <v>195</v>
      </c>
      <c r="AC269" s="72" t="s">
        <v>195</v>
      </c>
      <c r="AD269" s="72" t="s">
        <v>195</v>
      </c>
      <c r="AE269" s="72" t="s">
        <v>195</v>
      </c>
      <c r="AF269" s="72" t="s">
        <v>195</v>
      </c>
      <c r="AG269" s="72" t="s">
        <v>195</v>
      </c>
      <c r="AH269" s="30" t="s">
        <v>207</v>
      </c>
    </row>
    <row r="270" spans="2:34" s="49" customFormat="1" ht="25.5" x14ac:dyDescent="0.25">
      <c r="B270" s="30"/>
      <c r="C270" s="30"/>
      <c r="D270" s="295" t="s">
        <v>440</v>
      </c>
      <c r="E270" s="318" t="b">
        <f t="shared" si="20"/>
        <v>0</v>
      </c>
      <c r="F270" s="72" t="s">
        <v>195</v>
      </c>
      <c r="G270" s="72" t="s">
        <v>195</v>
      </c>
      <c r="H270" s="72" t="s">
        <v>195</v>
      </c>
      <c r="I270" s="72" t="s">
        <v>195</v>
      </c>
      <c r="J270" s="72">
        <v>7.1</v>
      </c>
      <c r="K270" s="72" t="s">
        <v>195</v>
      </c>
      <c r="L270" s="72" t="s">
        <v>195</v>
      </c>
      <c r="M270" s="72" t="s">
        <v>195</v>
      </c>
      <c r="N270" s="72" t="s">
        <v>195</v>
      </c>
      <c r="O270" s="72" t="s">
        <v>195</v>
      </c>
      <c r="P270" s="72" t="s">
        <v>195</v>
      </c>
      <c r="Q270" s="72" t="s">
        <v>195</v>
      </c>
      <c r="R270" s="72" t="s">
        <v>195</v>
      </c>
      <c r="S270" s="72" t="s">
        <v>195</v>
      </c>
      <c r="T270" s="72">
        <v>76.8</v>
      </c>
      <c r="U270" s="72">
        <v>44.5</v>
      </c>
      <c r="V270" s="72" t="s">
        <v>195</v>
      </c>
      <c r="W270" s="72" t="s">
        <v>195</v>
      </c>
      <c r="X270" s="72" t="s">
        <v>195</v>
      </c>
      <c r="Y270" s="72" t="s">
        <v>195</v>
      </c>
      <c r="Z270" s="72" t="s">
        <v>195</v>
      </c>
      <c r="AA270" s="72" t="s">
        <v>195</v>
      </c>
      <c r="AB270" s="72" t="s">
        <v>195</v>
      </c>
      <c r="AC270" s="72">
        <v>47</v>
      </c>
      <c r="AD270" s="72" t="s">
        <v>195</v>
      </c>
      <c r="AE270" s="72" t="s">
        <v>195</v>
      </c>
      <c r="AF270" s="72" t="s">
        <v>195</v>
      </c>
      <c r="AG270" s="72" t="s">
        <v>195</v>
      </c>
      <c r="AH270" s="30" t="s">
        <v>207</v>
      </c>
    </row>
    <row r="271" spans="2:34" s="49" customFormat="1" ht="25.5" x14ac:dyDescent="0.25">
      <c r="B271" s="30"/>
      <c r="C271" s="30"/>
      <c r="D271" s="295" t="s">
        <v>441</v>
      </c>
      <c r="E271" s="318" t="b">
        <f t="shared" si="20"/>
        <v>0</v>
      </c>
      <c r="F271" s="72" t="s">
        <v>195</v>
      </c>
      <c r="G271" s="72" t="s">
        <v>195</v>
      </c>
      <c r="H271" s="72" t="s">
        <v>195</v>
      </c>
      <c r="I271" s="72" t="s">
        <v>195</v>
      </c>
      <c r="J271" s="72" t="s">
        <v>195</v>
      </c>
      <c r="K271" s="72" t="s">
        <v>195</v>
      </c>
      <c r="L271" s="72" t="s">
        <v>195</v>
      </c>
      <c r="M271" s="72" t="s">
        <v>195</v>
      </c>
      <c r="N271" s="72" t="s">
        <v>195</v>
      </c>
      <c r="O271" s="72" t="s">
        <v>195</v>
      </c>
      <c r="P271" s="72" t="s">
        <v>195</v>
      </c>
      <c r="Q271" s="72" t="s">
        <v>195</v>
      </c>
      <c r="R271" s="72" t="s">
        <v>195</v>
      </c>
      <c r="S271" s="72" t="s">
        <v>195</v>
      </c>
      <c r="T271" s="72" t="s">
        <v>195</v>
      </c>
      <c r="U271" s="72">
        <v>24.8</v>
      </c>
      <c r="V271" s="72" t="s">
        <v>195</v>
      </c>
      <c r="W271" s="72" t="s">
        <v>195</v>
      </c>
      <c r="X271" s="72" t="s">
        <v>195</v>
      </c>
      <c r="Y271" s="72" t="s">
        <v>195</v>
      </c>
      <c r="Z271" s="72" t="s">
        <v>195</v>
      </c>
      <c r="AA271" s="72" t="s">
        <v>195</v>
      </c>
      <c r="AB271" s="72" t="s">
        <v>195</v>
      </c>
      <c r="AC271" s="72" t="s">
        <v>195</v>
      </c>
      <c r="AD271" s="72" t="s">
        <v>195</v>
      </c>
      <c r="AE271" s="72" t="s">
        <v>195</v>
      </c>
      <c r="AF271" s="72" t="s">
        <v>195</v>
      </c>
      <c r="AG271" s="72" t="s">
        <v>195</v>
      </c>
      <c r="AH271" s="30" t="s">
        <v>207</v>
      </c>
    </row>
    <row r="272" spans="2:34" s="49" customFormat="1" ht="25.5" x14ac:dyDescent="0.25">
      <c r="B272" s="30"/>
      <c r="C272" s="30"/>
      <c r="D272" s="295" t="s">
        <v>442</v>
      </c>
      <c r="E272" s="318" t="b">
        <f t="shared" si="20"/>
        <v>0</v>
      </c>
      <c r="F272" s="72" t="s">
        <v>195</v>
      </c>
      <c r="G272" s="72" t="s">
        <v>195</v>
      </c>
      <c r="H272" s="72" t="s">
        <v>195</v>
      </c>
      <c r="I272" s="72" t="s">
        <v>195</v>
      </c>
      <c r="J272" s="72" t="s">
        <v>195</v>
      </c>
      <c r="K272" s="72" t="s">
        <v>195</v>
      </c>
      <c r="L272" s="72" t="s">
        <v>195</v>
      </c>
      <c r="M272" s="72" t="s">
        <v>195</v>
      </c>
      <c r="N272" s="72" t="s">
        <v>195</v>
      </c>
      <c r="O272" s="72" t="s">
        <v>195</v>
      </c>
      <c r="P272" s="72" t="s">
        <v>195</v>
      </c>
      <c r="Q272" s="72">
        <v>36.6</v>
      </c>
      <c r="R272" s="72" t="s">
        <v>195</v>
      </c>
      <c r="S272" s="72">
        <v>33.1</v>
      </c>
      <c r="T272" s="72" t="s">
        <v>195</v>
      </c>
      <c r="U272" s="72" t="s">
        <v>195</v>
      </c>
      <c r="V272" s="72" t="s">
        <v>195</v>
      </c>
      <c r="W272" s="72" t="s">
        <v>195</v>
      </c>
      <c r="X272" s="72" t="s">
        <v>195</v>
      </c>
      <c r="Y272" s="72" t="s">
        <v>195</v>
      </c>
      <c r="Z272" s="72" t="s">
        <v>195</v>
      </c>
      <c r="AA272" s="72" t="s">
        <v>195</v>
      </c>
      <c r="AB272" s="72" t="s">
        <v>195</v>
      </c>
      <c r="AC272" s="72" t="s">
        <v>195</v>
      </c>
      <c r="AD272" s="72" t="s">
        <v>195</v>
      </c>
      <c r="AE272" s="72" t="s">
        <v>195</v>
      </c>
      <c r="AF272" s="72" t="s">
        <v>195</v>
      </c>
      <c r="AG272" s="72" t="s">
        <v>195</v>
      </c>
      <c r="AH272" s="30" t="s">
        <v>207</v>
      </c>
    </row>
    <row r="273" spans="2:34" s="49" customFormat="1" ht="25.5" x14ac:dyDescent="0.25">
      <c r="B273" s="30"/>
      <c r="C273" s="30"/>
      <c r="D273" s="295" t="s">
        <v>443</v>
      </c>
      <c r="E273" s="318" t="b">
        <f t="shared" si="20"/>
        <v>0</v>
      </c>
      <c r="F273" s="72" t="s">
        <v>195</v>
      </c>
      <c r="G273" s="72" t="s">
        <v>195</v>
      </c>
      <c r="H273" s="72" t="s">
        <v>195</v>
      </c>
      <c r="I273" s="72" t="s">
        <v>195</v>
      </c>
      <c r="J273" s="72">
        <v>18</v>
      </c>
      <c r="K273" s="72" t="s">
        <v>195</v>
      </c>
      <c r="L273" s="72" t="s">
        <v>195</v>
      </c>
      <c r="M273" s="72" t="s">
        <v>195</v>
      </c>
      <c r="N273" s="72" t="s">
        <v>195</v>
      </c>
      <c r="O273" s="72" t="s">
        <v>195</v>
      </c>
      <c r="P273" s="72" t="s">
        <v>195</v>
      </c>
      <c r="Q273" s="72" t="s">
        <v>195</v>
      </c>
      <c r="R273" s="72">
        <v>41.7</v>
      </c>
      <c r="S273" s="72" t="s">
        <v>195</v>
      </c>
      <c r="T273" s="72" t="s">
        <v>195</v>
      </c>
      <c r="U273" s="72" t="s">
        <v>195</v>
      </c>
      <c r="V273" s="72" t="s">
        <v>195</v>
      </c>
      <c r="W273" s="72" t="s">
        <v>195</v>
      </c>
      <c r="X273" s="72" t="s">
        <v>195</v>
      </c>
      <c r="Y273" s="72" t="s">
        <v>195</v>
      </c>
      <c r="Z273" s="72" t="s">
        <v>195</v>
      </c>
      <c r="AA273" s="72" t="s">
        <v>195</v>
      </c>
      <c r="AB273" s="72">
        <v>35.299999999999997</v>
      </c>
      <c r="AC273" s="72" t="s">
        <v>195</v>
      </c>
      <c r="AD273" s="72" t="s">
        <v>195</v>
      </c>
      <c r="AE273" s="72" t="s">
        <v>195</v>
      </c>
      <c r="AF273" s="72" t="s">
        <v>195</v>
      </c>
      <c r="AG273" s="72" t="s">
        <v>195</v>
      </c>
      <c r="AH273" s="30" t="s">
        <v>207</v>
      </c>
    </row>
    <row r="274" spans="2:34" s="49" customFormat="1" ht="25.5" x14ac:dyDescent="0.25">
      <c r="B274" s="30"/>
      <c r="C274" s="30"/>
      <c r="D274" s="295" t="s">
        <v>444</v>
      </c>
      <c r="E274" s="318" t="b">
        <f t="shared" si="20"/>
        <v>0</v>
      </c>
      <c r="F274" s="72" t="s">
        <v>195</v>
      </c>
      <c r="G274" s="72" t="s">
        <v>195</v>
      </c>
      <c r="H274" s="72">
        <v>52</v>
      </c>
      <c r="I274" s="72" t="s">
        <v>195</v>
      </c>
      <c r="J274" s="72" t="s">
        <v>195</v>
      </c>
      <c r="K274" s="72" t="s">
        <v>195</v>
      </c>
      <c r="L274" s="72" t="s">
        <v>195</v>
      </c>
      <c r="M274" s="72" t="s">
        <v>195</v>
      </c>
      <c r="N274" s="72" t="s">
        <v>195</v>
      </c>
      <c r="O274" s="72" t="s">
        <v>195</v>
      </c>
      <c r="P274" s="72" t="s">
        <v>195</v>
      </c>
      <c r="Q274" s="72" t="s">
        <v>195</v>
      </c>
      <c r="R274" s="72" t="s">
        <v>195</v>
      </c>
      <c r="S274" s="72">
        <v>42.5</v>
      </c>
      <c r="T274" s="72" t="s">
        <v>195</v>
      </c>
      <c r="U274" s="72">
        <v>43.9</v>
      </c>
      <c r="V274" s="72" t="s">
        <v>195</v>
      </c>
      <c r="W274" s="72" t="s">
        <v>195</v>
      </c>
      <c r="X274" s="72" t="s">
        <v>195</v>
      </c>
      <c r="Y274" s="72" t="s">
        <v>195</v>
      </c>
      <c r="Z274" s="72">
        <v>25.5</v>
      </c>
      <c r="AA274" s="72" t="s">
        <v>195</v>
      </c>
      <c r="AB274" s="72" t="s">
        <v>195</v>
      </c>
      <c r="AC274" s="72" t="s">
        <v>195</v>
      </c>
      <c r="AD274" s="72" t="s">
        <v>195</v>
      </c>
      <c r="AE274" s="72" t="s">
        <v>195</v>
      </c>
      <c r="AF274" s="72" t="s">
        <v>195</v>
      </c>
      <c r="AG274" s="72" t="s">
        <v>195</v>
      </c>
      <c r="AH274" s="30" t="s">
        <v>207</v>
      </c>
    </row>
    <row r="275" spans="2:34" s="49" customFormat="1" ht="25.5" x14ac:dyDescent="0.25">
      <c r="B275" s="30"/>
      <c r="C275" s="30"/>
      <c r="D275" s="295" t="s">
        <v>445</v>
      </c>
      <c r="E275" s="318" t="b">
        <f t="shared" si="20"/>
        <v>0</v>
      </c>
      <c r="F275" s="72" t="s">
        <v>195</v>
      </c>
      <c r="G275" s="72" t="s">
        <v>195</v>
      </c>
      <c r="H275" s="72" t="s">
        <v>195</v>
      </c>
      <c r="I275" s="72">
        <v>31.8</v>
      </c>
      <c r="J275" s="72" t="s">
        <v>195</v>
      </c>
      <c r="K275" s="72" t="s">
        <v>195</v>
      </c>
      <c r="L275" s="72">
        <v>41.9</v>
      </c>
      <c r="M275" s="72" t="s">
        <v>195</v>
      </c>
      <c r="N275" s="72" t="s">
        <v>195</v>
      </c>
      <c r="O275" s="72" t="s">
        <v>195</v>
      </c>
      <c r="P275" s="72" t="s">
        <v>195</v>
      </c>
      <c r="Q275" s="72" t="s">
        <v>195</v>
      </c>
      <c r="R275" s="72" t="s">
        <v>195</v>
      </c>
      <c r="S275" s="72" t="s">
        <v>195</v>
      </c>
      <c r="T275" s="72" t="s">
        <v>195</v>
      </c>
      <c r="U275" s="72" t="s">
        <v>195</v>
      </c>
      <c r="V275" s="72" t="s">
        <v>195</v>
      </c>
      <c r="W275" s="72" t="s">
        <v>195</v>
      </c>
      <c r="X275" s="72" t="s">
        <v>195</v>
      </c>
      <c r="Y275" s="72" t="s">
        <v>195</v>
      </c>
      <c r="Z275" s="72" t="s">
        <v>195</v>
      </c>
      <c r="AA275" s="72" t="s">
        <v>195</v>
      </c>
      <c r="AB275" s="72">
        <v>37.700000000000003</v>
      </c>
      <c r="AC275" s="72" t="s">
        <v>195</v>
      </c>
      <c r="AD275" s="72" t="s">
        <v>195</v>
      </c>
      <c r="AE275" s="72" t="s">
        <v>195</v>
      </c>
      <c r="AF275" s="72" t="s">
        <v>195</v>
      </c>
      <c r="AG275" s="72" t="s">
        <v>195</v>
      </c>
      <c r="AH275" s="30" t="s">
        <v>207</v>
      </c>
    </row>
    <row r="276" spans="2:34" s="49" customFormat="1" ht="25.5" x14ac:dyDescent="0.25">
      <c r="B276" s="30"/>
      <c r="C276" s="30"/>
      <c r="D276" s="295" t="s">
        <v>446</v>
      </c>
      <c r="E276" s="318" t="b">
        <f t="shared" si="20"/>
        <v>0</v>
      </c>
      <c r="F276" s="72" t="s">
        <v>195</v>
      </c>
      <c r="G276" s="72" t="s">
        <v>195</v>
      </c>
      <c r="H276" s="72" t="s">
        <v>195</v>
      </c>
      <c r="I276" s="72" t="s">
        <v>195</v>
      </c>
      <c r="J276" s="72" t="s">
        <v>195</v>
      </c>
      <c r="K276" s="72" t="s">
        <v>195</v>
      </c>
      <c r="L276" s="72" t="s">
        <v>195</v>
      </c>
      <c r="M276" s="72" t="s">
        <v>195</v>
      </c>
      <c r="N276" s="72" t="s">
        <v>195</v>
      </c>
      <c r="O276" s="72" t="s">
        <v>195</v>
      </c>
      <c r="P276" s="72" t="s">
        <v>195</v>
      </c>
      <c r="Q276" s="72" t="s">
        <v>195</v>
      </c>
      <c r="R276" s="72" t="s">
        <v>195</v>
      </c>
      <c r="S276" s="72" t="s">
        <v>195</v>
      </c>
      <c r="T276" s="72">
        <v>61.4</v>
      </c>
      <c r="U276" s="72">
        <v>38.1</v>
      </c>
      <c r="V276" s="72" t="s">
        <v>195</v>
      </c>
      <c r="W276" s="72" t="s">
        <v>195</v>
      </c>
      <c r="X276" s="72" t="s">
        <v>195</v>
      </c>
      <c r="Y276" s="72" t="s">
        <v>195</v>
      </c>
      <c r="Z276" s="72" t="s">
        <v>195</v>
      </c>
      <c r="AA276" s="72" t="s">
        <v>195</v>
      </c>
      <c r="AB276" s="72" t="s">
        <v>195</v>
      </c>
      <c r="AC276" s="72" t="s">
        <v>195</v>
      </c>
      <c r="AD276" s="72" t="s">
        <v>195</v>
      </c>
      <c r="AE276" s="72" t="s">
        <v>195</v>
      </c>
      <c r="AF276" s="72" t="s">
        <v>195</v>
      </c>
      <c r="AG276" s="72" t="s">
        <v>195</v>
      </c>
      <c r="AH276" s="30" t="s">
        <v>207</v>
      </c>
    </row>
    <row r="277" spans="2:34" s="49" customFormat="1" ht="25.5" x14ac:dyDescent="0.25">
      <c r="B277" s="30"/>
      <c r="C277" s="30"/>
      <c r="D277" s="292" t="s">
        <v>447</v>
      </c>
      <c r="E277" s="318" t="b">
        <f t="shared" si="20"/>
        <v>0</v>
      </c>
      <c r="F277" s="72" t="s">
        <v>195</v>
      </c>
      <c r="G277" s="72" t="s">
        <v>195</v>
      </c>
      <c r="H277" s="72" t="s">
        <v>195</v>
      </c>
      <c r="I277" s="72" t="s">
        <v>195</v>
      </c>
      <c r="J277" s="72">
        <v>12.1</v>
      </c>
      <c r="K277" s="72" t="s">
        <v>195</v>
      </c>
      <c r="L277" s="72" t="s">
        <v>195</v>
      </c>
      <c r="M277" s="72" t="s">
        <v>195</v>
      </c>
      <c r="N277" s="72" t="s">
        <v>195</v>
      </c>
      <c r="O277" s="72" t="s">
        <v>195</v>
      </c>
      <c r="P277" s="72" t="s">
        <v>195</v>
      </c>
      <c r="Q277" s="72" t="s">
        <v>195</v>
      </c>
      <c r="R277" s="72" t="s">
        <v>195</v>
      </c>
      <c r="S277" s="72" t="s">
        <v>195</v>
      </c>
      <c r="T277" s="72" t="s">
        <v>195</v>
      </c>
      <c r="U277" s="72" t="s">
        <v>195</v>
      </c>
      <c r="V277" s="72" t="s">
        <v>195</v>
      </c>
      <c r="W277" s="72" t="s">
        <v>195</v>
      </c>
      <c r="X277" s="72" t="s">
        <v>195</v>
      </c>
      <c r="Y277" s="72" t="s">
        <v>195</v>
      </c>
      <c r="Z277" s="72" t="s">
        <v>195</v>
      </c>
      <c r="AA277" s="72" t="s">
        <v>195</v>
      </c>
      <c r="AB277" s="72" t="s">
        <v>195</v>
      </c>
      <c r="AC277" s="72" t="s">
        <v>195</v>
      </c>
      <c r="AD277" s="72" t="s">
        <v>195</v>
      </c>
      <c r="AE277" s="72" t="s">
        <v>195</v>
      </c>
      <c r="AF277" s="72" t="s">
        <v>195</v>
      </c>
      <c r="AG277" s="72" t="s">
        <v>195</v>
      </c>
      <c r="AH277" s="30" t="s">
        <v>207</v>
      </c>
    </row>
    <row r="278" spans="2:34" s="49" customFormat="1" ht="38.25" x14ac:dyDescent="0.25">
      <c r="B278" s="30"/>
      <c r="C278" s="30"/>
      <c r="D278" s="291" t="str">
        <f>"   "&amp;D277&amp;" or most recent"</f>
        <v xml:space="preserve">   Percentage of older adolescent girls (aged 15-19) reporting multiple sexual partners in the last 12 months who reported the use of a condom at last sex, 2014 or most recent</v>
      </c>
      <c r="E278" s="318" t="b">
        <f t="shared" si="20"/>
        <v>0</v>
      </c>
      <c r="F278" s="65" t="str">
        <f>F271</f>
        <v>-</v>
      </c>
      <c r="G278" s="65" t="str">
        <f>G269</f>
        <v>-</v>
      </c>
      <c r="H278" s="65">
        <f>H274</f>
        <v>52</v>
      </c>
      <c r="I278" s="65">
        <f>I275</f>
        <v>31.8</v>
      </c>
      <c r="J278" s="65">
        <f>J277</f>
        <v>12.1</v>
      </c>
      <c r="K278" s="65" t="str">
        <f>K274</f>
        <v>-</v>
      </c>
      <c r="L278" s="65">
        <f>L275</f>
        <v>41.9</v>
      </c>
      <c r="M278" s="65" t="str">
        <f>M269</f>
        <v>-</v>
      </c>
      <c r="N278" s="65" t="str">
        <f>N275</f>
        <v>-</v>
      </c>
      <c r="O278" s="65" t="s">
        <v>195</v>
      </c>
      <c r="P278" s="65" t="str">
        <f>P272</f>
        <v>-</v>
      </c>
      <c r="Q278" s="65">
        <f>Q272</f>
        <v>36.6</v>
      </c>
      <c r="R278" s="65">
        <f>R273</f>
        <v>41.7</v>
      </c>
      <c r="S278" s="65">
        <f>S274</f>
        <v>42.5</v>
      </c>
      <c r="T278" s="65">
        <f>T276</f>
        <v>61.4</v>
      </c>
      <c r="U278" s="65">
        <f>U276</f>
        <v>38.1</v>
      </c>
      <c r="V278" s="65" t="str">
        <f>V273</f>
        <v>-</v>
      </c>
      <c r="W278" s="65">
        <f>W267</f>
        <v>1.4</v>
      </c>
      <c r="X278" s="65" t="str">
        <f>X273</f>
        <v>-</v>
      </c>
      <c r="Y278" s="65" t="str">
        <f>Y275</f>
        <v>-</v>
      </c>
      <c r="Z278" s="65">
        <f>Z274</f>
        <v>25.5</v>
      </c>
      <c r="AA278" s="65" t="str">
        <f>AA275</f>
        <v>-</v>
      </c>
      <c r="AB278" s="65">
        <f>AB275</f>
        <v>37.700000000000003</v>
      </c>
      <c r="AC278" s="65">
        <f>AC270</f>
        <v>47</v>
      </c>
      <c r="AD278" s="65" t="str">
        <f>AD274</f>
        <v>-</v>
      </c>
      <c r="AE278" s="65" t="str">
        <f>AE277</f>
        <v>-</v>
      </c>
      <c r="AF278" s="65" t="str">
        <f>AF277</f>
        <v>-</v>
      </c>
      <c r="AG278" s="65"/>
      <c r="AH278" s="52"/>
    </row>
    <row r="279" spans="2:34" s="49" customFormat="1" x14ac:dyDescent="0.25">
      <c r="B279" s="30"/>
      <c r="C279" s="30"/>
      <c r="D279" s="292" t="s">
        <v>199</v>
      </c>
      <c r="E279" s="321" t="b">
        <f t="shared" si="20"/>
        <v>0</v>
      </c>
      <c r="F279" s="67" t="s">
        <v>195</v>
      </c>
      <c r="G279" s="67" t="s">
        <v>195</v>
      </c>
      <c r="H279" s="67">
        <v>2011</v>
      </c>
      <c r="I279" s="67">
        <v>2012</v>
      </c>
      <c r="J279" s="67">
        <v>2014</v>
      </c>
      <c r="K279" s="67" t="s">
        <v>195</v>
      </c>
      <c r="L279" s="67">
        <v>2012</v>
      </c>
      <c r="M279" s="67" t="s">
        <v>195</v>
      </c>
      <c r="N279" s="67" t="s">
        <v>195</v>
      </c>
      <c r="O279" s="67" t="s">
        <v>195</v>
      </c>
      <c r="P279" s="67" t="s">
        <v>195</v>
      </c>
      <c r="Q279" s="67">
        <v>2009</v>
      </c>
      <c r="R279" s="67">
        <v>2010</v>
      </c>
      <c r="S279" s="67">
        <v>2011</v>
      </c>
      <c r="T279" s="67">
        <v>2013</v>
      </c>
      <c r="U279" s="67">
        <v>2013</v>
      </c>
      <c r="V279" s="67" t="s">
        <v>195</v>
      </c>
      <c r="W279" s="67">
        <v>2003</v>
      </c>
      <c r="X279" s="67" t="s">
        <v>195</v>
      </c>
      <c r="Y279" s="67" t="s">
        <v>195</v>
      </c>
      <c r="Z279" s="67">
        <v>2011</v>
      </c>
      <c r="AA279" s="67" t="s">
        <v>195</v>
      </c>
      <c r="AB279" s="67">
        <v>2012</v>
      </c>
      <c r="AC279" s="67">
        <v>2007</v>
      </c>
      <c r="AD279" s="67" t="s">
        <v>195</v>
      </c>
      <c r="AE279" s="67" t="s">
        <v>356</v>
      </c>
      <c r="AF279" s="67" t="s">
        <v>356</v>
      </c>
      <c r="AG279" s="67"/>
      <c r="AH279" s="52"/>
    </row>
    <row r="280" spans="2:34" s="49" customFormat="1" x14ac:dyDescent="0.25">
      <c r="B280" s="30"/>
      <c r="C280" s="30"/>
      <c r="D280" s="290" t="s">
        <v>448</v>
      </c>
      <c r="E280" s="318" t="b">
        <f t="shared" si="20"/>
        <v>0</v>
      </c>
      <c r="F280" s="72" t="s">
        <v>195</v>
      </c>
      <c r="G280" s="72" t="s">
        <v>195</v>
      </c>
      <c r="H280" s="72" t="s">
        <v>195</v>
      </c>
      <c r="I280" s="72" t="s">
        <v>195</v>
      </c>
      <c r="J280" s="72" t="s">
        <v>195</v>
      </c>
      <c r="K280" s="72">
        <v>86.7</v>
      </c>
      <c r="L280" s="72" t="s">
        <v>195</v>
      </c>
      <c r="M280" s="72" t="s">
        <v>195</v>
      </c>
      <c r="N280" s="72" t="s">
        <v>195</v>
      </c>
      <c r="O280" s="72" t="s">
        <v>195</v>
      </c>
      <c r="P280" s="72" t="s">
        <v>195</v>
      </c>
      <c r="Q280" s="72" t="s">
        <v>195</v>
      </c>
      <c r="R280" s="72" t="s">
        <v>195</v>
      </c>
      <c r="S280" s="72" t="s">
        <v>195</v>
      </c>
      <c r="T280" s="72" t="s">
        <v>195</v>
      </c>
      <c r="U280" s="72" t="s">
        <v>195</v>
      </c>
      <c r="V280" s="72" t="s">
        <v>195</v>
      </c>
      <c r="W280" s="72" t="s">
        <v>195</v>
      </c>
      <c r="X280" s="72" t="s">
        <v>195</v>
      </c>
      <c r="Y280" s="72" t="s">
        <v>195</v>
      </c>
      <c r="Z280" s="72">
        <v>21.8</v>
      </c>
      <c r="AA280" s="72" t="s">
        <v>195</v>
      </c>
      <c r="AB280" s="72" t="s">
        <v>195</v>
      </c>
      <c r="AC280" s="72">
        <v>14.8</v>
      </c>
      <c r="AD280" s="72" t="s">
        <v>195</v>
      </c>
      <c r="AE280" s="72" t="s">
        <v>195</v>
      </c>
      <c r="AF280" s="72" t="s">
        <v>195</v>
      </c>
      <c r="AG280" s="72" t="s">
        <v>195</v>
      </c>
      <c r="AH280" s="30" t="s">
        <v>207</v>
      </c>
    </row>
    <row r="281" spans="2:34" s="49" customFormat="1" x14ac:dyDescent="0.25">
      <c r="B281" s="30"/>
      <c r="C281" s="30"/>
      <c r="D281" s="291" t="s">
        <v>344</v>
      </c>
      <c r="E281" s="318" t="b">
        <f t="shared" si="20"/>
        <v>0</v>
      </c>
      <c r="F281" s="72" t="s">
        <v>195</v>
      </c>
      <c r="G281" s="72" t="s">
        <v>195</v>
      </c>
      <c r="H281" s="72" t="s">
        <v>195</v>
      </c>
      <c r="I281" s="72" t="s">
        <v>195</v>
      </c>
      <c r="J281" s="72" t="s">
        <v>195</v>
      </c>
      <c r="K281" s="72">
        <v>2005</v>
      </c>
      <c r="L281" s="72" t="s">
        <v>195</v>
      </c>
      <c r="M281" s="72" t="s">
        <v>195</v>
      </c>
      <c r="N281" s="72" t="s">
        <v>195</v>
      </c>
      <c r="O281" s="72" t="s">
        <v>195</v>
      </c>
      <c r="P281" s="72" t="s">
        <v>195</v>
      </c>
      <c r="Q281" s="72" t="s">
        <v>195</v>
      </c>
      <c r="R281" s="72" t="s">
        <v>195</v>
      </c>
      <c r="S281" s="72" t="s">
        <v>195</v>
      </c>
      <c r="T281" s="72" t="s">
        <v>195</v>
      </c>
      <c r="U281" s="72" t="s">
        <v>195</v>
      </c>
      <c r="V281" s="72" t="s">
        <v>195</v>
      </c>
      <c r="W281" s="72" t="s">
        <v>195</v>
      </c>
      <c r="X281" s="72" t="s">
        <v>195</v>
      </c>
      <c r="Y281" s="72" t="s">
        <v>195</v>
      </c>
      <c r="Z281" s="72">
        <v>2005</v>
      </c>
      <c r="AA281" s="72" t="s">
        <v>195</v>
      </c>
      <c r="AB281" s="72" t="s">
        <v>195</v>
      </c>
      <c r="AC281" s="72">
        <v>2005</v>
      </c>
      <c r="AD281" s="72" t="s">
        <v>195</v>
      </c>
      <c r="AE281" s="72" t="s">
        <v>195</v>
      </c>
      <c r="AF281" s="72" t="s">
        <v>195</v>
      </c>
      <c r="AG281" s="72" t="s">
        <v>195</v>
      </c>
      <c r="AH281" s="30" t="s">
        <v>207</v>
      </c>
    </row>
    <row r="282" spans="2:34" s="49" customFormat="1" x14ac:dyDescent="0.25">
      <c r="B282" s="30"/>
      <c r="C282" s="30"/>
      <c r="D282" s="295" t="s">
        <v>449</v>
      </c>
      <c r="E282" s="318" t="b">
        <f t="shared" si="20"/>
        <v>0</v>
      </c>
      <c r="F282" s="72" t="s">
        <v>195</v>
      </c>
      <c r="G282" s="72" t="s">
        <v>195</v>
      </c>
      <c r="H282" s="72" t="s">
        <v>195</v>
      </c>
      <c r="I282" s="72" t="s">
        <v>195</v>
      </c>
      <c r="J282" s="72" t="s">
        <v>195</v>
      </c>
      <c r="K282" s="72" t="s">
        <v>195</v>
      </c>
      <c r="L282" s="72" t="s">
        <v>195</v>
      </c>
      <c r="M282" s="72" t="s">
        <v>195</v>
      </c>
      <c r="N282" s="72" t="s">
        <v>195</v>
      </c>
      <c r="O282" s="72" t="s">
        <v>195</v>
      </c>
      <c r="P282" s="72" t="s">
        <v>195</v>
      </c>
      <c r="Q282" s="72" t="s">
        <v>195</v>
      </c>
      <c r="R282" s="72" t="s">
        <v>195</v>
      </c>
      <c r="S282" s="72" t="s">
        <v>195</v>
      </c>
      <c r="T282" s="72" t="s">
        <v>195</v>
      </c>
      <c r="U282" s="72" t="s">
        <v>195</v>
      </c>
      <c r="V282" s="72" t="s">
        <v>195</v>
      </c>
      <c r="W282" s="72" t="s">
        <v>195</v>
      </c>
      <c r="X282" s="72" t="s">
        <v>195</v>
      </c>
      <c r="Y282" s="72" t="s">
        <v>195</v>
      </c>
      <c r="Z282" s="72" t="s">
        <v>195</v>
      </c>
      <c r="AA282" s="72" t="s">
        <v>195</v>
      </c>
      <c r="AB282" s="72" t="s">
        <v>195</v>
      </c>
      <c r="AC282" s="72" t="s">
        <v>195</v>
      </c>
      <c r="AD282" s="72">
        <v>7.9</v>
      </c>
      <c r="AE282" s="72" t="s">
        <v>195</v>
      </c>
      <c r="AF282" s="72" t="s">
        <v>195</v>
      </c>
      <c r="AG282" s="72" t="s">
        <v>195</v>
      </c>
      <c r="AH282" s="30" t="s">
        <v>207</v>
      </c>
    </row>
    <row r="283" spans="2:34" s="49" customFormat="1" x14ac:dyDescent="0.25">
      <c r="B283" s="30"/>
      <c r="C283" s="30"/>
      <c r="D283" s="295" t="s">
        <v>450</v>
      </c>
      <c r="E283" s="318" t="b">
        <f t="shared" si="20"/>
        <v>0</v>
      </c>
      <c r="F283" s="72" t="s">
        <v>195</v>
      </c>
      <c r="G283" s="72" t="s">
        <v>195</v>
      </c>
      <c r="H283" s="72" t="s">
        <v>195</v>
      </c>
      <c r="I283" s="72" t="s">
        <v>195</v>
      </c>
      <c r="J283" s="72">
        <v>96.6</v>
      </c>
      <c r="K283" s="72" t="s">
        <v>195</v>
      </c>
      <c r="L283" s="72" t="s">
        <v>195</v>
      </c>
      <c r="M283" s="72" t="s">
        <v>195</v>
      </c>
      <c r="N283" s="72" t="s">
        <v>195</v>
      </c>
      <c r="O283" s="72" t="s">
        <v>195</v>
      </c>
      <c r="P283" s="72" t="s">
        <v>195</v>
      </c>
      <c r="Q283" s="72" t="s">
        <v>195</v>
      </c>
      <c r="R283" s="72" t="s">
        <v>195</v>
      </c>
      <c r="S283" s="72" t="s">
        <v>195</v>
      </c>
      <c r="T283" s="72">
        <v>16.600000000000001</v>
      </c>
      <c r="U283" s="72" t="s">
        <v>195</v>
      </c>
      <c r="V283" s="72" t="s">
        <v>195</v>
      </c>
      <c r="W283" s="72" t="s">
        <v>195</v>
      </c>
      <c r="X283" s="72">
        <v>4.2</v>
      </c>
      <c r="Y283" s="72" t="s">
        <v>195</v>
      </c>
      <c r="Z283" s="72" t="s">
        <v>195</v>
      </c>
      <c r="AA283" s="72" t="s">
        <v>195</v>
      </c>
      <c r="AB283" s="72" t="s">
        <v>195</v>
      </c>
      <c r="AC283" s="72">
        <v>10.1</v>
      </c>
      <c r="AD283" s="72" t="s">
        <v>195</v>
      </c>
      <c r="AE283" s="72" t="s">
        <v>195</v>
      </c>
      <c r="AF283" s="72" t="s">
        <v>195</v>
      </c>
      <c r="AG283" s="72" t="s">
        <v>195</v>
      </c>
      <c r="AH283" s="30" t="s">
        <v>207</v>
      </c>
    </row>
    <row r="284" spans="2:34" s="49" customFormat="1" x14ac:dyDescent="0.25">
      <c r="B284" s="30"/>
      <c r="C284" s="30"/>
      <c r="D284" s="295" t="s">
        <v>451</v>
      </c>
      <c r="E284" s="318" t="b">
        <f t="shared" si="20"/>
        <v>0</v>
      </c>
      <c r="F284" s="72">
        <v>5.7</v>
      </c>
      <c r="G284" s="72" t="s">
        <v>195</v>
      </c>
      <c r="H284" s="72" t="s">
        <v>195</v>
      </c>
      <c r="I284" s="72" t="s">
        <v>195</v>
      </c>
      <c r="J284" s="72" t="s">
        <v>195</v>
      </c>
      <c r="K284" s="72" t="s">
        <v>195</v>
      </c>
      <c r="L284" s="72" t="s">
        <v>195</v>
      </c>
      <c r="M284" s="72" t="s">
        <v>195</v>
      </c>
      <c r="N284" s="72" t="s">
        <v>195</v>
      </c>
      <c r="O284" s="72" t="s">
        <v>195</v>
      </c>
      <c r="P284" s="72" t="s">
        <v>195</v>
      </c>
      <c r="Q284" s="72" t="s">
        <v>195</v>
      </c>
      <c r="R284" s="72" t="s">
        <v>195</v>
      </c>
      <c r="S284" s="72" t="s">
        <v>195</v>
      </c>
      <c r="T284" s="72" t="s">
        <v>195</v>
      </c>
      <c r="U284" s="72">
        <v>97.5</v>
      </c>
      <c r="V284" s="72">
        <v>9.1999999999999993</v>
      </c>
      <c r="W284" s="72" t="s">
        <v>195</v>
      </c>
      <c r="X284" s="72" t="s">
        <v>195</v>
      </c>
      <c r="Y284" s="72" t="s">
        <v>195</v>
      </c>
      <c r="Z284" s="72" t="s">
        <v>195</v>
      </c>
      <c r="AA284" s="72" t="s">
        <v>195</v>
      </c>
      <c r="AB284" s="72" t="s">
        <v>195</v>
      </c>
      <c r="AC284" s="72" t="s">
        <v>195</v>
      </c>
      <c r="AD284" s="72" t="s">
        <v>195</v>
      </c>
      <c r="AE284" s="72" t="s">
        <v>195</v>
      </c>
      <c r="AF284" s="72" t="s">
        <v>195</v>
      </c>
      <c r="AG284" s="72" t="s">
        <v>195</v>
      </c>
      <c r="AH284" s="30" t="s">
        <v>207</v>
      </c>
    </row>
    <row r="285" spans="2:34" s="49" customFormat="1" x14ac:dyDescent="0.25">
      <c r="B285" s="30"/>
      <c r="C285" s="30"/>
      <c r="D285" s="295" t="s">
        <v>452</v>
      </c>
      <c r="E285" s="318" t="b">
        <f t="shared" si="20"/>
        <v>0</v>
      </c>
      <c r="F285" s="72" t="s">
        <v>195</v>
      </c>
      <c r="G285" s="72" t="s">
        <v>195</v>
      </c>
      <c r="H285" s="72" t="s">
        <v>195</v>
      </c>
      <c r="I285" s="72" t="s">
        <v>195</v>
      </c>
      <c r="J285" s="72" t="s">
        <v>195</v>
      </c>
      <c r="K285" s="72" t="s">
        <v>195</v>
      </c>
      <c r="L285" s="72" t="s">
        <v>195</v>
      </c>
      <c r="M285" s="72" t="s">
        <v>195</v>
      </c>
      <c r="N285" s="72" t="s">
        <v>195</v>
      </c>
      <c r="O285" s="72" t="s">
        <v>195</v>
      </c>
      <c r="P285" s="72">
        <v>75.5</v>
      </c>
      <c r="Q285" s="72">
        <v>26.8</v>
      </c>
      <c r="R285" s="72" t="s">
        <v>195</v>
      </c>
      <c r="S285" s="72">
        <v>39.700000000000003</v>
      </c>
      <c r="T285" s="72" t="s">
        <v>195</v>
      </c>
      <c r="U285" s="72" t="s">
        <v>195</v>
      </c>
      <c r="V285" s="72" t="s">
        <v>195</v>
      </c>
      <c r="W285" s="72" t="s">
        <v>195</v>
      </c>
      <c r="X285" s="72" t="s">
        <v>195</v>
      </c>
      <c r="Y285" s="72" t="s">
        <v>195</v>
      </c>
      <c r="Z285" s="72" t="s">
        <v>195</v>
      </c>
      <c r="AA285" s="72" t="s">
        <v>195</v>
      </c>
      <c r="AB285" s="72" t="s">
        <v>195</v>
      </c>
      <c r="AC285" s="72">
        <v>11.3</v>
      </c>
      <c r="AD285" s="72" t="s">
        <v>195</v>
      </c>
      <c r="AE285" s="72" t="s">
        <v>195</v>
      </c>
      <c r="AF285" s="72" t="s">
        <v>195</v>
      </c>
      <c r="AG285" s="72" t="s">
        <v>195</v>
      </c>
      <c r="AH285" s="30" t="s">
        <v>207</v>
      </c>
    </row>
    <row r="286" spans="2:34" s="49" customFormat="1" x14ac:dyDescent="0.25">
      <c r="B286" s="30"/>
      <c r="C286" s="30"/>
      <c r="D286" s="295" t="s">
        <v>453</v>
      </c>
      <c r="E286" s="318" t="b">
        <f t="shared" si="20"/>
        <v>0</v>
      </c>
      <c r="F286" s="72" t="s">
        <v>195</v>
      </c>
      <c r="G286" s="72" t="s">
        <v>195</v>
      </c>
      <c r="H286" s="72" t="s">
        <v>195</v>
      </c>
      <c r="I286" s="72" t="s">
        <v>195</v>
      </c>
      <c r="J286" s="72" t="s">
        <v>195</v>
      </c>
      <c r="K286" s="72" t="s">
        <v>195</v>
      </c>
      <c r="L286" s="72" t="s">
        <v>195</v>
      </c>
      <c r="M286" s="72" t="s">
        <v>195</v>
      </c>
      <c r="N286" s="72" t="s">
        <v>195</v>
      </c>
      <c r="O286" s="72" t="s">
        <v>195</v>
      </c>
      <c r="P286" s="72" t="s">
        <v>195</v>
      </c>
      <c r="Q286" s="72" t="s">
        <v>195</v>
      </c>
      <c r="R286" s="72">
        <v>21.7</v>
      </c>
      <c r="S286" s="72" t="s">
        <v>195</v>
      </c>
      <c r="T286" s="72" t="s">
        <v>195</v>
      </c>
      <c r="U286" s="72" t="s">
        <v>195</v>
      </c>
      <c r="V286" s="72">
        <v>10</v>
      </c>
      <c r="W286" s="72" t="s">
        <v>195</v>
      </c>
      <c r="X286" s="72" t="s">
        <v>195</v>
      </c>
      <c r="Y286" s="72" t="s">
        <v>195</v>
      </c>
      <c r="Z286" s="72" t="s">
        <v>195</v>
      </c>
      <c r="AA286" s="72" t="s">
        <v>195</v>
      </c>
      <c r="AB286" s="72">
        <v>64.3</v>
      </c>
      <c r="AC286" s="72" t="s">
        <v>195</v>
      </c>
      <c r="AD286" s="72" t="s">
        <v>195</v>
      </c>
      <c r="AE286" s="72" t="s">
        <v>195</v>
      </c>
      <c r="AF286" s="72" t="s">
        <v>195</v>
      </c>
      <c r="AG286" s="72" t="s">
        <v>195</v>
      </c>
      <c r="AH286" s="30" t="s">
        <v>207</v>
      </c>
    </row>
    <row r="287" spans="2:34" s="49" customFormat="1" x14ac:dyDescent="0.25">
      <c r="B287" s="30"/>
      <c r="C287" s="30"/>
      <c r="D287" s="295" t="s">
        <v>454</v>
      </c>
      <c r="E287" s="318" t="b">
        <f t="shared" si="20"/>
        <v>0</v>
      </c>
      <c r="F287" s="72" t="s">
        <v>195</v>
      </c>
      <c r="G287" s="72" t="s">
        <v>195</v>
      </c>
      <c r="H287" s="72">
        <v>91.9</v>
      </c>
      <c r="I287" s="72" t="s">
        <v>195</v>
      </c>
      <c r="J287" s="72" t="s">
        <v>195</v>
      </c>
      <c r="K287" s="72">
        <v>87.6</v>
      </c>
      <c r="L287" s="72" t="s">
        <v>195</v>
      </c>
      <c r="M287" s="72" t="s">
        <v>195</v>
      </c>
      <c r="N287" s="72" t="s">
        <v>195</v>
      </c>
      <c r="O287" s="72" t="s">
        <v>195</v>
      </c>
      <c r="P287" s="72" t="s">
        <v>195</v>
      </c>
      <c r="Q287" s="72" t="s">
        <v>195</v>
      </c>
      <c r="R287" s="72" t="s">
        <v>195</v>
      </c>
      <c r="S287" s="72">
        <v>36.200000000000003</v>
      </c>
      <c r="T287" s="72" t="s">
        <v>195</v>
      </c>
      <c r="U287" s="72" t="s">
        <v>195</v>
      </c>
      <c r="V287" s="72" t="s">
        <v>195</v>
      </c>
      <c r="W287" s="72" t="s">
        <v>195</v>
      </c>
      <c r="X287" s="72" t="s">
        <v>195</v>
      </c>
      <c r="Y287" s="72" t="s">
        <v>195</v>
      </c>
      <c r="Z287" s="72">
        <v>23.4</v>
      </c>
      <c r="AA287" s="72" t="s">
        <v>195</v>
      </c>
      <c r="AB287" s="72" t="s">
        <v>195</v>
      </c>
      <c r="AC287" s="72" t="s">
        <v>195</v>
      </c>
      <c r="AD287" s="72">
        <v>5.3</v>
      </c>
      <c r="AE287" s="72" t="s">
        <v>195</v>
      </c>
      <c r="AF287" s="72" t="s">
        <v>195</v>
      </c>
      <c r="AG287" s="72" t="s">
        <v>195</v>
      </c>
      <c r="AH287" s="30" t="s">
        <v>207</v>
      </c>
    </row>
    <row r="288" spans="2:34" s="49" customFormat="1" x14ac:dyDescent="0.25">
      <c r="B288" s="30"/>
      <c r="C288" s="30"/>
      <c r="D288" s="295" t="s">
        <v>455</v>
      </c>
      <c r="E288" s="318" t="b">
        <f t="shared" si="20"/>
        <v>0</v>
      </c>
      <c r="F288" s="72" t="s">
        <v>195</v>
      </c>
      <c r="G288" s="72" t="s">
        <v>195</v>
      </c>
      <c r="H288" s="72" t="s">
        <v>195</v>
      </c>
      <c r="I288" s="72">
        <v>95.7</v>
      </c>
      <c r="J288" s="72" t="s">
        <v>195</v>
      </c>
      <c r="K288" s="72" t="s">
        <v>195</v>
      </c>
      <c r="L288" s="72" t="s">
        <v>195</v>
      </c>
      <c r="M288" s="72" t="s">
        <v>195</v>
      </c>
      <c r="N288" s="72" t="s">
        <v>195</v>
      </c>
      <c r="O288" s="72" t="s">
        <v>195</v>
      </c>
      <c r="P288" s="72" t="s">
        <v>195</v>
      </c>
      <c r="Q288" s="72" t="s">
        <v>195</v>
      </c>
      <c r="R288" s="72" t="s">
        <v>195</v>
      </c>
      <c r="S288" s="72" t="s">
        <v>195</v>
      </c>
      <c r="T288" s="72" t="s">
        <v>195</v>
      </c>
      <c r="U288" s="72" t="s">
        <v>195</v>
      </c>
      <c r="V288" s="72" t="s">
        <v>195</v>
      </c>
      <c r="W288" s="72">
        <v>33.299999999999997</v>
      </c>
      <c r="X288" s="72" t="s">
        <v>195</v>
      </c>
      <c r="Y288" s="72" t="s">
        <v>195</v>
      </c>
      <c r="Z288" s="72" t="s">
        <v>195</v>
      </c>
      <c r="AA288" s="72" t="s">
        <v>195</v>
      </c>
      <c r="AB288" s="72">
        <v>66.2</v>
      </c>
      <c r="AC288" s="72" t="s">
        <v>195</v>
      </c>
      <c r="AD288" s="72" t="s">
        <v>195</v>
      </c>
      <c r="AE288" s="72" t="s">
        <v>195</v>
      </c>
      <c r="AF288" s="72" t="s">
        <v>195</v>
      </c>
      <c r="AG288" s="72" t="s">
        <v>195</v>
      </c>
      <c r="AH288" s="30" t="s">
        <v>207</v>
      </c>
    </row>
    <row r="289" spans="2:34" s="49" customFormat="1" x14ac:dyDescent="0.25">
      <c r="B289" s="30"/>
      <c r="C289" s="30"/>
      <c r="D289" s="295" t="s">
        <v>456</v>
      </c>
      <c r="E289" s="318" t="b">
        <f t="shared" si="20"/>
        <v>0</v>
      </c>
      <c r="F289" s="72" t="s">
        <v>195</v>
      </c>
      <c r="G289" s="72" t="s">
        <v>195</v>
      </c>
      <c r="H289" s="72" t="s">
        <v>195</v>
      </c>
      <c r="I289" s="72" t="s">
        <v>195</v>
      </c>
      <c r="J289" s="72" t="s">
        <v>195</v>
      </c>
      <c r="K289" s="72" t="s">
        <v>195</v>
      </c>
      <c r="L289" s="72" t="s">
        <v>195</v>
      </c>
      <c r="M289" s="72" t="s">
        <v>195</v>
      </c>
      <c r="N289" s="72" t="s">
        <v>195</v>
      </c>
      <c r="O289" s="72" t="s">
        <v>195</v>
      </c>
      <c r="P289" s="72" t="s">
        <v>195</v>
      </c>
      <c r="Q289" s="72" t="s">
        <v>195</v>
      </c>
      <c r="R289" s="72" t="s">
        <v>195</v>
      </c>
      <c r="S289" s="72" t="s">
        <v>195</v>
      </c>
      <c r="T289" s="72" t="s">
        <v>195</v>
      </c>
      <c r="U289" s="72">
        <v>98.5</v>
      </c>
      <c r="V289" s="72" t="s">
        <v>195</v>
      </c>
      <c r="W289" s="72" t="s">
        <v>195</v>
      </c>
      <c r="X289" s="72" t="s">
        <v>195</v>
      </c>
      <c r="Y289" s="72" t="s">
        <v>195</v>
      </c>
      <c r="Z289" s="72" t="s">
        <v>195</v>
      </c>
      <c r="AA289" s="72" t="s">
        <v>195</v>
      </c>
      <c r="AB289" s="72" t="s">
        <v>195</v>
      </c>
      <c r="AC289" s="72" t="s">
        <v>195</v>
      </c>
      <c r="AD289" s="72" t="s">
        <v>195</v>
      </c>
      <c r="AE289" s="72" t="s">
        <v>195</v>
      </c>
      <c r="AF289" s="72" t="s">
        <v>195</v>
      </c>
      <c r="AG289" s="72" t="s">
        <v>195</v>
      </c>
      <c r="AH289" s="30" t="s">
        <v>207</v>
      </c>
    </row>
    <row r="290" spans="2:34" s="49" customFormat="1" x14ac:dyDescent="0.25">
      <c r="B290" s="30"/>
      <c r="C290" s="30"/>
      <c r="D290" s="292" t="s">
        <v>457</v>
      </c>
      <c r="E290" s="318" t="b">
        <f t="shared" si="20"/>
        <v>0</v>
      </c>
      <c r="F290" s="72" t="s">
        <v>195</v>
      </c>
      <c r="G290" s="72" t="s">
        <v>195</v>
      </c>
      <c r="H290" s="72" t="s">
        <v>195</v>
      </c>
      <c r="I290" s="72" t="s">
        <v>195</v>
      </c>
      <c r="J290" s="72" t="s">
        <v>195</v>
      </c>
      <c r="K290" s="72" t="s">
        <v>195</v>
      </c>
      <c r="L290" s="72" t="s">
        <v>195</v>
      </c>
      <c r="M290" s="72" t="s">
        <v>195</v>
      </c>
      <c r="N290" s="72" t="s">
        <v>195</v>
      </c>
      <c r="O290" s="72" t="s">
        <v>195</v>
      </c>
      <c r="P290" s="72" t="s">
        <v>195</v>
      </c>
      <c r="Q290" s="72" t="s">
        <v>195</v>
      </c>
      <c r="R290" s="72" t="s">
        <v>195</v>
      </c>
      <c r="S290" s="72" t="s">
        <v>195</v>
      </c>
      <c r="T290" s="72" t="s">
        <v>195</v>
      </c>
      <c r="U290" s="72" t="s">
        <v>195</v>
      </c>
      <c r="V290" s="72" t="s">
        <v>195</v>
      </c>
      <c r="W290" s="72" t="s">
        <v>195</v>
      </c>
      <c r="X290" s="72" t="s">
        <v>195</v>
      </c>
      <c r="Y290" s="72" t="s">
        <v>195</v>
      </c>
      <c r="Z290" s="72" t="s">
        <v>195</v>
      </c>
      <c r="AA290" s="72" t="s">
        <v>195</v>
      </c>
      <c r="AB290" s="72" t="s">
        <v>195</v>
      </c>
      <c r="AC290" s="72" t="s">
        <v>195</v>
      </c>
      <c r="AD290" s="72" t="s">
        <v>195</v>
      </c>
      <c r="AE290" s="72" t="s">
        <v>195</v>
      </c>
      <c r="AF290" s="72" t="s">
        <v>195</v>
      </c>
      <c r="AG290" s="72" t="s">
        <v>195</v>
      </c>
      <c r="AH290" s="30" t="s">
        <v>207</v>
      </c>
    </row>
    <row r="291" spans="2:34" s="49" customFormat="1" ht="25.5" x14ac:dyDescent="0.25">
      <c r="B291" s="30"/>
      <c r="C291" s="30" t="s">
        <v>718</v>
      </c>
      <c r="D291" s="291" t="str">
        <f>"   "&amp;D290&amp;" or most recent"</f>
        <v xml:space="preserve">   Percentage of older adolescent boys (aged 15-19) who are circumcised, 2014 or most recent</v>
      </c>
      <c r="E291" s="318" t="b">
        <f t="shared" si="20"/>
        <v>0</v>
      </c>
      <c r="F291" s="65">
        <f>F284</f>
        <v>5.7</v>
      </c>
      <c r="G291" s="65" t="str">
        <f>G282</f>
        <v>-</v>
      </c>
      <c r="H291" s="65">
        <f>H287</f>
        <v>91.9</v>
      </c>
      <c r="I291" s="65">
        <f>I288</f>
        <v>95.7</v>
      </c>
      <c r="J291" s="65">
        <f>J283</f>
        <v>96.6</v>
      </c>
      <c r="K291" s="65">
        <f>K287</f>
        <v>87.6</v>
      </c>
      <c r="L291" s="65" t="str">
        <f>L288</f>
        <v>-</v>
      </c>
      <c r="M291" s="65" t="str">
        <f>M282</f>
        <v>-</v>
      </c>
      <c r="N291" s="65" t="str">
        <f>N288</f>
        <v>-</v>
      </c>
      <c r="O291" s="65" t="s">
        <v>195</v>
      </c>
      <c r="P291" s="65">
        <f>P285</f>
        <v>75.5</v>
      </c>
      <c r="Q291" s="65">
        <f>Q285</f>
        <v>26.8</v>
      </c>
      <c r="R291" s="65">
        <f>R286</f>
        <v>21.7</v>
      </c>
      <c r="S291" s="65">
        <f>S287</f>
        <v>36.200000000000003</v>
      </c>
      <c r="T291" s="65">
        <f>T283</f>
        <v>16.600000000000001</v>
      </c>
      <c r="U291" s="65">
        <f>U289</f>
        <v>98.5</v>
      </c>
      <c r="V291" s="65">
        <f>V286</f>
        <v>10</v>
      </c>
      <c r="W291" s="65">
        <f>W288</f>
        <v>33.299999999999997</v>
      </c>
      <c r="X291" s="65">
        <f>X283</f>
        <v>4.2</v>
      </c>
      <c r="Y291" s="65" t="str">
        <f>Y288</f>
        <v>-</v>
      </c>
      <c r="Z291" s="65">
        <f>Z287</f>
        <v>23.4</v>
      </c>
      <c r="AA291" s="65" t="str">
        <f>AA288</f>
        <v>-</v>
      </c>
      <c r="AB291" s="65">
        <f>AB288</f>
        <v>66.2</v>
      </c>
      <c r="AC291" s="65">
        <f>AC283</f>
        <v>10.1</v>
      </c>
      <c r="AD291" s="65">
        <f>AD287</f>
        <v>5.3</v>
      </c>
      <c r="AE291" s="65" t="str">
        <f>AE290</f>
        <v>-</v>
      </c>
      <c r="AF291" s="65" t="str">
        <f>AF290</f>
        <v>-</v>
      </c>
      <c r="AG291" s="65"/>
      <c r="AH291" s="52"/>
    </row>
    <row r="292" spans="2:34" s="49" customFormat="1" x14ac:dyDescent="0.25">
      <c r="B292" s="30"/>
      <c r="C292" s="30"/>
      <c r="D292" s="292" t="s">
        <v>199</v>
      </c>
      <c r="E292" s="321" t="b">
        <f t="shared" si="20"/>
        <v>0</v>
      </c>
      <c r="F292" s="67">
        <v>2008</v>
      </c>
      <c r="G292" s="67" t="s">
        <v>195</v>
      </c>
      <c r="H292" s="67">
        <v>2011</v>
      </c>
      <c r="I292" s="67">
        <v>2012</v>
      </c>
      <c r="J292" s="67">
        <v>2007</v>
      </c>
      <c r="K292" s="67">
        <v>2011</v>
      </c>
      <c r="L292" s="67" t="s">
        <v>195</v>
      </c>
      <c r="M292" s="67" t="s">
        <v>195</v>
      </c>
      <c r="N292" s="67" t="s">
        <v>195</v>
      </c>
      <c r="O292" s="67" t="s">
        <v>195</v>
      </c>
      <c r="P292" s="67">
        <v>2009</v>
      </c>
      <c r="Q292" s="67">
        <v>2009</v>
      </c>
      <c r="R292" s="67">
        <v>2010</v>
      </c>
      <c r="S292" s="67">
        <v>2011</v>
      </c>
      <c r="T292" s="67">
        <v>2007</v>
      </c>
      <c r="U292" s="67">
        <v>2013</v>
      </c>
      <c r="V292" s="67">
        <v>2010</v>
      </c>
      <c r="W292" s="67">
        <v>2012</v>
      </c>
      <c r="X292" s="67">
        <v>2007</v>
      </c>
      <c r="Y292" s="67" t="s">
        <v>195</v>
      </c>
      <c r="Z292" s="67">
        <v>2011</v>
      </c>
      <c r="AA292" s="67" t="s">
        <v>195</v>
      </c>
      <c r="AB292" s="67">
        <v>2012</v>
      </c>
      <c r="AC292" s="67">
        <v>2007</v>
      </c>
      <c r="AD292" s="67">
        <v>2011</v>
      </c>
      <c r="AE292" s="67" t="s">
        <v>356</v>
      </c>
      <c r="AF292" s="67" t="s">
        <v>356</v>
      </c>
      <c r="AG292" s="67"/>
      <c r="AH292" s="52"/>
    </row>
    <row r="293" spans="2:34" s="49" customFormat="1" ht="25.5" x14ac:dyDescent="0.25">
      <c r="B293" s="30" t="s">
        <v>458</v>
      </c>
      <c r="C293" s="30" t="s">
        <v>342</v>
      </c>
      <c r="D293" s="290" t="s">
        <v>459</v>
      </c>
      <c r="E293" s="318" t="b">
        <f t="shared" si="20"/>
        <v>0</v>
      </c>
      <c r="F293" s="72" t="s">
        <v>195</v>
      </c>
      <c r="G293" s="72" t="s">
        <v>195</v>
      </c>
      <c r="H293" s="72" t="s">
        <v>195</v>
      </c>
      <c r="I293" s="72" t="s">
        <v>195</v>
      </c>
      <c r="J293" s="72" t="s">
        <v>195</v>
      </c>
      <c r="K293" s="72" t="s">
        <v>195</v>
      </c>
      <c r="L293" s="72" t="s">
        <v>195</v>
      </c>
      <c r="M293" s="72" t="s">
        <v>195</v>
      </c>
      <c r="N293" s="72" t="s">
        <v>195</v>
      </c>
      <c r="O293" s="72" t="s">
        <v>195</v>
      </c>
      <c r="P293" s="72" t="s">
        <v>195</v>
      </c>
      <c r="Q293" s="72" t="s">
        <v>195</v>
      </c>
      <c r="R293" s="72" t="s">
        <v>195</v>
      </c>
      <c r="S293" s="72" t="s">
        <v>195</v>
      </c>
      <c r="T293" s="72" t="s">
        <v>195</v>
      </c>
      <c r="U293" s="72" t="s">
        <v>195</v>
      </c>
      <c r="V293" s="72" t="s">
        <v>195</v>
      </c>
      <c r="W293" s="72" t="s">
        <v>195</v>
      </c>
      <c r="X293" s="72" t="s">
        <v>195</v>
      </c>
      <c r="Y293" s="72" t="s">
        <v>195</v>
      </c>
      <c r="Z293" s="72" t="s">
        <v>195</v>
      </c>
      <c r="AA293" s="72" t="s">
        <v>195</v>
      </c>
      <c r="AB293" s="72" t="s">
        <v>195</v>
      </c>
      <c r="AC293" s="72" t="s">
        <v>195</v>
      </c>
      <c r="AD293" s="72" t="s">
        <v>195</v>
      </c>
      <c r="AE293" s="72" t="s">
        <v>195</v>
      </c>
      <c r="AF293" s="72" t="s">
        <v>195</v>
      </c>
      <c r="AG293" s="72" t="s">
        <v>195</v>
      </c>
      <c r="AH293" s="30" t="s">
        <v>460</v>
      </c>
    </row>
    <row r="294" spans="2:34" s="49" customFormat="1" ht="25.5" x14ac:dyDescent="0.25">
      <c r="B294" s="30"/>
      <c r="C294" s="30"/>
      <c r="D294" s="295" t="s">
        <v>461</v>
      </c>
      <c r="E294" s="318" t="b">
        <f t="shared" si="20"/>
        <v>0</v>
      </c>
      <c r="F294" s="72" t="s">
        <v>195</v>
      </c>
      <c r="G294" s="72" t="s">
        <v>195</v>
      </c>
      <c r="H294" s="72" t="s">
        <v>195</v>
      </c>
      <c r="I294" s="72">
        <v>100</v>
      </c>
      <c r="J294" s="72" t="s">
        <v>195</v>
      </c>
      <c r="K294" s="72" t="s">
        <v>195</v>
      </c>
      <c r="L294" s="72" t="s">
        <v>195</v>
      </c>
      <c r="M294" s="72" t="s">
        <v>195</v>
      </c>
      <c r="N294" s="72">
        <v>36</v>
      </c>
      <c r="O294" s="72" t="s">
        <v>195</v>
      </c>
      <c r="P294" s="72" t="s">
        <v>195</v>
      </c>
      <c r="Q294" s="72" t="s">
        <v>195</v>
      </c>
      <c r="R294" s="72" t="s">
        <v>195</v>
      </c>
      <c r="S294" s="72" t="s">
        <v>195</v>
      </c>
      <c r="T294" s="72" t="s">
        <v>195</v>
      </c>
      <c r="U294" s="72" t="s">
        <v>195</v>
      </c>
      <c r="V294" s="72" t="s">
        <v>195</v>
      </c>
      <c r="W294" s="72" t="s">
        <v>195</v>
      </c>
      <c r="X294" s="72" t="s">
        <v>195</v>
      </c>
      <c r="Y294" s="72" t="s">
        <v>195</v>
      </c>
      <c r="Z294" s="72" t="s">
        <v>195</v>
      </c>
      <c r="AA294" s="72">
        <v>51</v>
      </c>
      <c r="AB294" s="72" t="s">
        <v>195</v>
      </c>
      <c r="AC294" s="72" t="s">
        <v>195</v>
      </c>
      <c r="AD294" s="72" t="s">
        <v>195</v>
      </c>
      <c r="AE294" s="72" t="s">
        <v>195</v>
      </c>
      <c r="AF294" s="72" t="s">
        <v>195</v>
      </c>
      <c r="AG294" s="72" t="s">
        <v>195</v>
      </c>
      <c r="AH294" s="30" t="s">
        <v>460</v>
      </c>
    </row>
    <row r="295" spans="2:34" s="49" customFormat="1" ht="25.5" x14ac:dyDescent="0.25">
      <c r="B295" s="30"/>
      <c r="C295" s="30"/>
      <c r="D295" s="295" t="s">
        <v>462</v>
      </c>
      <c r="E295" s="318" t="b">
        <f t="shared" si="20"/>
        <v>0</v>
      </c>
      <c r="F295" s="72" t="s">
        <v>195</v>
      </c>
      <c r="G295" s="72" t="s">
        <v>195</v>
      </c>
      <c r="H295" s="72" t="s">
        <v>195</v>
      </c>
      <c r="I295" s="72">
        <v>100</v>
      </c>
      <c r="J295" s="72" t="s">
        <v>195</v>
      </c>
      <c r="K295" s="72" t="s">
        <v>195</v>
      </c>
      <c r="L295" s="72" t="s">
        <v>195</v>
      </c>
      <c r="M295" s="72">
        <v>12</v>
      </c>
      <c r="N295" s="72">
        <v>38</v>
      </c>
      <c r="O295" s="72" t="s">
        <v>195</v>
      </c>
      <c r="P295" s="72" t="s">
        <v>195</v>
      </c>
      <c r="Q295" s="72" t="s">
        <v>195</v>
      </c>
      <c r="R295" s="72" t="s">
        <v>195</v>
      </c>
      <c r="S295" s="72" t="s">
        <v>195</v>
      </c>
      <c r="T295" s="72" t="s">
        <v>195</v>
      </c>
      <c r="U295" s="72">
        <v>61</v>
      </c>
      <c r="V295" s="72" t="s">
        <v>195</v>
      </c>
      <c r="W295" s="72" t="s">
        <v>195</v>
      </c>
      <c r="X295" s="72" t="s">
        <v>195</v>
      </c>
      <c r="Y295" s="72" t="s">
        <v>195</v>
      </c>
      <c r="Z295" s="72" t="s">
        <v>195</v>
      </c>
      <c r="AA295" s="72">
        <v>63</v>
      </c>
      <c r="AB295" s="72" t="s">
        <v>195</v>
      </c>
      <c r="AC295" s="72" t="s">
        <v>195</v>
      </c>
      <c r="AD295" s="72" t="s">
        <v>195</v>
      </c>
      <c r="AE295" s="72" t="s">
        <v>195</v>
      </c>
      <c r="AF295" s="72" t="s">
        <v>195</v>
      </c>
      <c r="AG295" s="72" t="s">
        <v>195</v>
      </c>
      <c r="AH295" s="30" t="s">
        <v>460</v>
      </c>
    </row>
    <row r="296" spans="2:34" s="49" customFormat="1" ht="25.5" x14ac:dyDescent="0.25">
      <c r="B296" s="30"/>
      <c r="C296" s="30"/>
      <c r="D296" s="295" t="s">
        <v>463</v>
      </c>
      <c r="E296" s="318" t="b">
        <f t="shared" si="20"/>
        <v>0</v>
      </c>
      <c r="F296" s="72" t="s">
        <v>195</v>
      </c>
      <c r="G296" s="72">
        <v>33.299999999999997</v>
      </c>
      <c r="H296" s="72">
        <v>58.4</v>
      </c>
      <c r="I296" s="72">
        <v>65.400000000000006</v>
      </c>
      <c r="J296" s="72">
        <v>31.6</v>
      </c>
      <c r="K296" s="72" t="s">
        <v>195</v>
      </c>
      <c r="L296" s="72" t="s">
        <v>195</v>
      </c>
      <c r="M296" s="72" t="s">
        <v>195</v>
      </c>
      <c r="N296" s="72">
        <v>20.5</v>
      </c>
      <c r="O296" s="72" t="s">
        <v>195</v>
      </c>
      <c r="P296" s="72" t="s">
        <v>195</v>
      </c>
      <c r="Q296" s="72" t="s">
        <v>195</v>
      </c>
      <c r="R296" s="72" t="s">
        <v>195</v>
      </c>
      <c r="S296" s="72" t="s">
        <v>195</v>
      </c>
      <c r="T296" s="72" t="s">
        <v>195</v>
      </c>
      <c r="U296" s="72">
        <v>16.7</v>
      </c>
      <c r="V296" s="72" t="s">
        <v>195</v>
      </c>
      <c r="W296" s="72" t="s">
        <v>195</v>
      </c>
      <c r="X296" s="72" t="s">
        <v>195</v>
      </c>
      <c r="Y296" s="72">
        <v>49.1</v>
      </c>
      <c r="Z296" s="72" t="s">
        <v>195</v>
      </c>
      <c r="AA296" s="72">
        <v>57.2</v>
      </c>
      <c r="AB296" s="72" t="s">
        <v>195</v>
      </c>
      <c r="AC296" s="72" t="s">
        <v>195</v>
      </c>
      <c r="AD296" s="72" t="s">
        <v>195</v>
      </c>
      <c r="AE296" s="72" t="s">
        <v>195</v>
      </c>
      <c r="AF296" s="72" t="s">
        <v>195</v>
      </c>
      <c r="AG296" s="72" t="s">
        <v>195</v>
      </c>
      <c r="AH296" s="30" t="s">
        <v>460</v>
      </c>
    </row>
    <row r="297" spans="2:34" s="49" customFormat="1" ht="25.5" x14ac:dyDescent="0.25">
      <c r="B297" s="30"/>
      <c r="C297" s="30"/>
      <c r="D297" s="295" t="s">
        <v>464</v>
      </c>
      <c r="E297" s="318" t="b">
        <f t="shared" si="20"/>
        <v>0</v>
      </c>
      <c r="F297" s="72" t="s">
        <v>195</v>
      </c>
      <c r="G297" s="72" t="s">
        <v>195</v>
      </c>
      <c r="H297" s="72">
        <v>58.4</v>
      </c>
      <c r="I297" s="72">
        <v>27.3</v>
      </c>
      <c r="J297" s="72">
        <v>25.2</v>
      </c>
      <c r="K297" s="72" t="s">
        <v>195</v>
      </c>
      <c r="L297" s="72" t="s">
        <v>195</v>
      </c>
      <c r="M297" s="72" t="s">
        <v>195</v>
      </c>
      <c r="N297" s="72" t="s">
        <v>195</v>
      </c>
      <c r="O297" s="72" t="s">
        <v>195</v>
      </c>
      <c r="P297" s="72" t="s">
        <v>195</v>
      </c>
      <c r="Q297" s="72" t="s">
        <v>195</v>
      </c>
      <c r="R297" s="72" t="s">
        <v>195</v>
      </c>
      <c r="S297" s="72" t="s">
        <v>195</v>
      </c>
      <c r="T297" s="72" t="s">
        <v>195</v>
      </c>
      <c r="U297" s="72" t="s">
        <v>195</v>
      </c>
      <c r="V297" s="72" t="s">
        <v>195</v>
      </c>
      <c r="W297" s="72" t="s">
        <v>195</v>
      </c>
      <c r="X297" s="72" t="s">
        <v>195</v>
      </c>
      <c r="Y297" s="72">
        <v>48.7</v>
      </c>
      <c r="Z297" s="72" t="s">
        <v>195</v>
      </c>
      <c r="AA297" s="72" t="s">
        <v>195</v>
      </c>
      <c r="AB297" s="72" t="s">
        <v>195</v>
      </c>
      <c r="AC297" s="72" t="s">
        <v>195</v>
      </c>
      <c r="AD297" s="72" t="s">
        <v>195</v>
      </c>
      <c r="AE297" s="72" t="s">
        <v>195</v>
      </c>
      <c r="AF297" s="72" t="s">
        <v>195</v>
      </c>
      <c r="AG297" s="72" t="s">
        <v>195</v>
      </c>
      <c r="AH297" s="30" t="s">
        <v>460</v>
      </c>
    </row>
    <row r="298" spans="2:34" s="49" customFormat="1" ht="25.5" x14ac:dyDescent="0.25">
      <c r="B298" s="30"/>
      <c r="C298" s="30"/>
      <c r="D298" s="292" t="s">
        <v>465</v>
      </c>
      <c r="E298" s="318" t="b">
        <f t="shared" si="20"/>
        <v>0</v>
      </c>
      <c r="F298" s="72" t="s">
        <v>195</v>
      </c>
      <c r="G298" s="72" t="s">
        <v>195</v>
      </c>
      <c r="H298" s="72" t="s">
        <v>195</v>
      </c>
      <c r="I298" s="72" t="s">
        <v>195</v>
      </c>
      <c r="J298" s="72" t="s">
        <v>195</v>
      </c>
      <c r="K298" s="72" t="s">
        <v>195</v>
      </c>
      <c r="L298" s="72" t="s">
        <v>195</v>
      </c>
      <c r="M298" s="72" t="s">
        <v>195</v>
      </c>
      <c r="N298" s="72" t="s">
        <v>195</v>
      </c>
      <c r="O298" s="72" t="s">
        <v>195</v>
      </c>
      <c r="P298" s="72" t="s">
        <v>195</v>
      </c>
      <c r="Q298" s="72" t="s">
        <v>195</v>
      </c>
      <c r="R298" s="72" t="s">
        <v>195</v>
      </c>
      <c r="S298" s="72" t="s">
        <v>195</v>
      </c>
      <c r="T298" s="72" t="s">
        <v>195</v>
      </c>
      <c r="U298" s="72" t="s">
        <v>195</v>
      </c>
      <c r="V298" s="72" t="s">
        <v>195</v>
      </c>
      <c r="W298" s="72" t="s">
        <v>195</v>
      </c>
      <c r="X298" s="72" t="s">
        <v>195</v>
      </c>
      <c r="Y298" s="72" t="s">
        <v>195</v>
      </c>
      <c r="Z298" s="72" t="s">
        <v>195</v>
      </c>
      <c r="AA298" s="72">
        <v>42.9</v>
      </c>
      <c r="AB298" s="72">
        <v>69.099999999999994</v>
      </c>
      <c r="AC298" s="72" t="s">
        <v>195</v>
      </c>
      <c r="AD298" s="72" t="s">
        <v>195</v>
      </c>
      <c r="AE298" s="72" t="s">
        <v>195</v>
      </c>
      <c r="AF298" s="72" t="s">
        <v>195</v>
      </c>
      <c r="AG298" s="72" t="s">
        <v>195</v>
      </c>
      <c r="AH298" s="30" t="s">
        <v>460</v>
      </c>
    </row>
    <row r="299" spans="2:34" s="49" customFormat="1" ht="25.5" x14ac:dyDescent="0.25">
      <c r="B299" s="30"/>
      <c r="C299" s="30" t="s">
        <v>729</v>
      </c>
      <c r="D299" s="298" t="str">
        <f>"   "&amp;D298&amp;" or most recent"</f>
        <v xml:space="preserve">   Percentage of men who have sex with men (aged &lt;25) reached with prevention programmes, as defined by UNAIDS, 2013 or most recent</v>
      </c>
      <c r="E299" s="318" t="b">
        <f t="shared" si="20"/>
        <v>0</v>
      </c>
      <c r="F299" s="65" t="s">
        <v>195</v>
      </c>
      <c r="G299" s="65">
        <f>G296</f>
        <v>33.299999999999997</v>
      </c>
      <c r="H299" s="65">
        <f>H297</f>
        <v>58.4</v>
      </c>
      <c r="I299" s="65">
        <f>I297</f>
        <v>27.3</v>
      </c>
      <c r="J299" s="65">
        <f>J297</f>
        <v>25.2</v>
      </c>
      <c r="K299" s="65" t="str">
        <f>K295</f>
        <v>-</v>
      </c>
      <c r="L299" s="65" t="str">
        <f>L296</f>
        <v>-</v>
      </c>
      <c r="M299" s="65">
        <f>M295</f>
        <v>12</v>
      </c>
      <c r="N299" s="65">
        <f>N296</f>
        <v>20.5</v>
      </c>
      <c r="O299" s="65" t="s">
        <v>195</v>
      </c>
      <c r="P299" s="65" t="str">
        <f>P293</f>
        <v>-</v>
      </c>
      <c r="Q299" s="65" t="str">
        <f>Q293</f>
        <v>-</v>
      </c>
      <c r="R299" s="65" t="str">
        <f>R294</f>
        <v>-</v>
      </c>
      <c r="S299" s="65" t="str">
        <f>S295</f>
        <v>-</v>
      </c>
      <c r="T299" s="65" t="s">
        <v>195</v>
      </c>
      <c r="U299" s="65">
        <f>U296</f>
        <v>16.7</v>
      </c>
      <c r="V299" s="65" t="str">
        <f>V294</f>
        <v>-</v>
      </c>
      <c r="W299" s="65" t="str">
        <f>W296</f>
        <v>-</v>
      </c>
      <c r="X299" s="65" t="s">
        <v>195</v>
      </c>
      <c r="Y299" s="65">
        <f>Y297</f>
        <v>48.7</v>
      </c>
      <c r="Z299" s="65" t="str">
        <f>Z295</f>
        <v>-</v>
      </c>
      <c r="AA299" s="65">
        <f>AA298</f>
        <v>42.9</v>
      </c>
      <c r="AB299" s="65">
        <f>AB298</f>
        <v>69.099999999999994</v>
      </c>
      <c r="AC299" s="65" t="s">
        <v>195</v>
      </c>
      <c r="AD299" s="65" t="s">
        <v>195</v>
      </c>
      <c r="AE299" s="65" t="str">
        <f>AE298</f>
        <v>-</v>
      </c>
      <c r="AF299" s="65" t="str">
        <f>AF298</f>
        <v>-</v>
      </c>
      <c r="AG299" s="65"/>
      <c r="AH299" s="52"/>
    </row>
    <row r="300" spans="2:34" s="49" customFormat="1" x14ac:dyDescent="0.25">
      <c r="B300" s="30"/>
      <c r="C300" s="30"/>
      <c r="D300" s="299" t="s">
        <v>199</v>
      </c>
      <c r="E300" s="321" t="b">
        <f t="shared" si="20"/>
        <v>0</v>
      </c>
      <c r="F300" s="67" t="s">
        <v>195</v>
      </c>
      <c r="G300" s="67">
        <v>2011</v>
      </c>
      <c r="H300" s="67">
        <v>2012</v>
      </c>
      <c r="I300" s="67">
        <v>2012</v>
      </c>
      <c r="J300" s="67">
        <v>2012</v>
      </c>
      <c r="K300" s="67" t="s">
        <v>195</v>
      </c>
      <c r="L300" s="67" t="s">
        <v>195</v>
      </c>
      <c r="M300" s="67">
        <v>2009</v>
      </c>
      <c r="N300" s="67">
        <v>2011</v>
      </c>
      <c r="O300" s="67" t="s">
        <v>195</v>
      </c>
      <c r="P300" s="67" t="s">
        <v>195</v>
      </c>
      <c r="Q300" s="67" t="s">
        <v>195</v>
      </c>
      <c r="R300" s="67" t="s">
        <v>195</v>
      </c>
      <c r="S300" s="67" t="s">
        <v>195</v>
      </c>
      <c r="T300" s="67" t="s">
        <v>195</v>
      </c>
      <c r="U300" s="67">
        <v>2011</v>
      </c>
      <c r="V300" s="67" t="s">
        <v>195</v>
      </c>
      <c r="W300" s="67" t="s">
        <v>195</v>
      </c>
      <c r="X300" s="67" t="s">
        <v>195</v>
      </c>
      <c r="Y300" s="67">
        <v>2012</v>
      </c>
      <c r="Z300" s="67" t="s">
        <v>195</v>
      </c>
      <c r="AA300" s="67">
        <v>2013</v>
      </c>
      <c r="AB300" s="67">
        <v>2013</v>
      </c>
      <c r="AC300" s="67" t="s">
        <v>195</v>
      </c>
      <c r="AD300" s="67" t="s">
        <v>195</v>
      </c>
      <c r="AE300" s="67" t="s">
        <v>356</v>
      </c>
      <c r="AF300" s="67" t="s">
        <v>356</v>
      </c>
      <c r="AG300" s="67"/>
      <c r="AH300" s="52"/>
    </row>
    <row r="301" spans="2:34" s="49" customFormat="1" ht="25.5" x14ac:dyDescent="0.25">
      <c r="B301" s="30"/>
      <c r="C301" s="30"/>
      <c r="D301" s="298" t="s">
        <v>466</v>
      </c>
      <c r="E301" s="318" t="b">
        <f t="shared" si="20"/>
        <v>0</v>
      </c>
      <c r="F301" s="72" t="s">
        <v>195</v>
      </c>
      <c r="G301" s="72" t="s">
        <v>195</v>
      </c>
      <c r="H301" s="72" t="s">
        <v>195</v>
      </c>
      <c r="I301" s="72" t="s">
        <v>195</v>
      </c>
      <c r="J301" s="72" t="s">
        <v>195</v>
      </c>
      <c r="K301" s="72" t="s">
        <v>195</v>
      </c>
      <c r="L301" s="72" t="s">
        <v>195</v>
      </c>
      <c r="M301" s="72" t="s">
        <v>195</v>
      </c>
      <c r="N301" s="72" t="s">
        <v>195</v>
      </c>
      <c r="O301" s="72" t="s">
        <v>195</v>
      </c>
      <c r="P301" s="72" t="s">
        <v>195</v>
      </c>
      <c r="Q301" s="72" t="s">
        <v>195</v>
      </c>
      <c r="R301" s="72" t="s">
        <v>195</v>
      </c>
      <c r="S301" s="72" t="s">
        <v>195</v>
      </c>
      <c r="T301" s="72" t="s">
        <v>195</v>
      </c>
      <c r="U301" s="72" t="s">
        <v>195</v>
      </c>
      <c r="V301" s="72" t="s">
        <v>195</v>
      </c>
      <c r="W301" s="72" t="s">
        <v>195</v>
      </c>
      <c r="X301" s="72" t="s">
        <v>195</v>
      </c>
      <c r="Y301" s="72" t="s">
        <v>195</v>
      </c>
      <c r="Z301" s="72" t="s">
        <v>195</v>
      </c>
      <c r="AA301" s="72" t="s">
        <v>195</v>
      </c>
      <c r="AB301" s="72" t="s">
        <v>195</v>
      </c>
      <c r="AC301" s="72" t="s">
        <v>195</v>
      </c>
      <c r="AD301" s="72" t="s">
        <v>195</v>
      </c>
      <c r="AE301" s="72" t="s">
        <v>195</v>
      </c>
      <c r="AF301" s="72" t="s">
        <v>195</v>
      </c>
      <c r="AG301" s="72" t="s">
        <v>195</v>
      </c>
      <c r="AH301" s="30" t="s">
        <v>460</v>
      </c>
    </row>
    <row r="302" spans="2:34" s="49" customFormat="1" ht="25.5" x14ac:dyDescent="0.25">
      <c r="B302" s="30"/>
      <c r="C302" s="30"/>
      <c r="D302" s="305" t="s">
        <v>467</v>
      </c>
      <c r="E302" s="318" t="b">
        <f t="shared" si="20"/>
        <v>0</v>
      </c>
      <c r="F302" s="72" t="s">
        <v>195</v>
      </c>
      <c r="G302" s="72" t="s">
        <v>195</v>
      </c>
      <c r="H302" s="72">
        <v>71</v>
      </c>
      <c r="I302" s="72" t="s">
        <v>195</v>
      </c>
      <c r="J302" s="72" t="s">
        <v>195</v>
      </c>
      <c r="K302" s="72" t="s">
        <v>195</v>
      </c>
      <c r="L302" s="72" t="s">
        <v>195</v>
      </c>
      <c r="M302" s="72" t="s">
        <v>195</v>
      </c>
      <c r="N302" s="72">
        <v>37</v>
      </c>
      <c r="O302" s="72" t="s">
        <v>195</v>
      </c>
      <c r="P302" s="72" t="s">
        <v>195</v>
      </c>
      <c r="Q302" s="72" t="s">
        <v>195</v>
      </c>
      <c r="R302" s="72" t="s">
        <v>195</v>
      </c>
      <c r="S302" s="72" t="s">
        <v>195</v>
      </c>
      <c r="T302" s="72" t="s">
        <v>195</v>
      </c>
      <c r="U302" s="72" t="s">
        <v>195</v>
      </c>
      <c r="V302" s="72" t="s">
        <v>195</v>
      </c>
      <c r="W302" s="72" t="s">
        <v>195</v>
      </c>
      <c r="X302" s="72">
        <v>76</v>
      </c>
      <c r="Y302" s="72" t="s">
        <v>195</v>
      </c>
      <c r="Z302" s="72" t="s">
        <v>195</v>
      </c>
      <c r="AA302" s="72">
        <v>67</v>
      </c>
      <c r="AB302" s="72" t="s">
        <v>195</v>
      </c>
      <c r="AC302" s="72" t="s">
        <v>195</v>
      </c>
      <c r="AD302" s="72" t="s">
        <v>195</v>
      </c>
      <c r="AE302" s="72" t="s">
        <v>195</v>
      </c>
      <c r="AF302" s="72" t="s">
        <v>195</v>
      </c>
      <c r="AG302" s="72" t="s">
        <v>195</v>
      </c>
      <c r="AH302" s="30" t="s">
        <v>460</v>
      </c>
    </row>
    <row r="303" spans="2:34" s="49" customFormat="1" ht="25.5" x14ac:dyDescent="0.25">
      <c r="B303" s="30"/>
      <c r="C303" s="30"/>
      <c r="D303" s="305" t="s">
        <v>468</v>
      </c>
      <c r="E303" s="318" t="b">
        <f t="shared" si="20"/>
        <v>0</v>
      </c>
      <c r="F303" s="72" t="s">
        <v>195</v>
      </c>
      <c r="G303" s="72" t="s">
        <v>195</v>
      </c>
      <c r="H303" s="72" t="s">
        <v>195</v>
      </c>
      <c r="I303" s="72" t="s">
        <v>195</v>
      </c>
      <c r="J303" s="72">
        <v>25</v>
      </c>
      <c r="K303" s="72" t="s">
        <v>195</v>
      </c>
      <c r="L303" s="72" t="s">
        <v>195</v>
      </c>
      <c r="M303" s="72">
        <v>42</v>
      </c>
      <c r="N303" s="72">
        <v>26</v>
      </c>
      <c r="O303" s="72" t="s">
        <v>195</v>
      </c>
      <c r="P303" s="72" t="s">
        <v>195</v>
      </c>
      <c r="Q303" s="72" t="s">
        <v>195</v>
      </c>
      <c r="R303" s="72" t="s">
        <v>195</v>
      </c>
      <c r="S303" s="72" t="s">
        <v>195</v>
      </c>
      <c r="T303" s="72" t="s">
        <v>195</v>
      </c>
      <c r="U303" s="72">
        <v>46</v>
      </c>
      <c r="V303" s="72" t="s">
        <v>195</v>
      </c>
      <c r="W303" s="72" t="s">
        <v>195</v>
      </c>
      <c r="X303" s="72">
        <v>100</v>
      </c>
      <c r="Y303" s="72" t="s">
        <v>195</v>
      </c>
      <c r="Z303" s="72" t="s">
        <v>195</v>
      </c>
      <c r="AA303" s="72">
        <v>53</v>
      </c>
      <c r="AB303" s="72" t="s">
        <v>195</v>
      </c>
      <c r="AC303" s="72" t="s">
        <v>195</v>
      </c>
      <c r="AD303" s="72" t="s">
        <v>195</v>
      </c>
      <c r="AE303" s="72" t="s">
        <v>195</v>
      </c>
      <c r="AF303" s="72" t="s">
        <v>195</v>
      </c>
      <c r="AG303" s="72" t="s">
        <v>195</v>
      </c>
      <c r="AH303" s="30" t="s">
        <v>460</v>
      </c>
    </row>
    <row r="304" spans="2:34" s="49" customFormat="1" ht="25.5" x14ac:dyDescent="0.25">
      <c r="B304" s="30"/>
      <c r="C304" s="30"/>
      <c r="D304" s="305" t="s">
        <v>469</v>
      </c>
      <c r="E304" s="318" t="b">
        <f t="shared" si="20"/>
        <v>0</v>
      </c>
      <c r="F304" s="72" t="s">
        <v>195</v>
      </c>
      <c r="G304" s="72">
        <v>43.3</v>
      </c>
      <c r="H304" s="72" t="s">
        <v>195</v>
      </c>
      <c r="I304" s="72">
        <v>52.5</v>
      </c>
      <c r="J304" s="72">
        <v>39.9</v>
      </c>
      <c r="K304" s="72" t="s">
        <v>195</v>
      </c>
      <c r="L304" s="72">
        <v>80.8</v>
      </c>
      <c r="M304" s="72" t="s">
        <v>195</v>
      </c>
      <c r="N304" s="72">
        <v>14.2</v>
      </c>
      <c r="O304" s="72">
        <v>38.6</v>
      </c>
      <c r="P304" s="72" t="s">
        <v>195</v>
      </c>
      <c r="Q304" s="72" t="s">
        <v>195</v>
      </c>
      <c r="R304" s="72" t="s">
        <v>195</v>
      </c>
      <c r="S304" s="72" t="s">
        <v>195</v>
      </c>
      <c r="T304" s="72" t="s">
        <v>195</v>
      </c>
      <c r="U304" s="72">
        <v>15.1</v>
      </c>
      <c r="V304" s="72" t="s">
        <v>195</v>
      </c>
      <c r="W304" s="72" t="s">
        <v>195</v>
      </c>
      <c r="X304" s="72" t="s">
        <v>195</v>
      </c>
      <c r="Y304" s="72">
        <v>48.5</v>
      </c>
      <c r="Z304" s="72" t="s">
        <v>195</v>
      </c>
      <c r="AA304" s="72">
        <v>55</v>
      </c>
      <c r="AB304" s="72" t="s">
        <v>195</v>
      </c>
      <c r="AC304" s="72" t="s">
        <v>195</v>
      </c>
      <c r="AD304" s="72" t="s">
        <v>195</v>
      </c>
      <c r="AE304" s="72" t="s">
        <v>195</v>
      </c>
      <c r="AF304" s="72" t="s">
        <v>195</v>
      </c>
      <c r="AG304" s="72" t="s">
        <v>195</v>
      </c>
      <c r="AH304" s="30" t="s">
        <v>460</v>
      </c>
    </row>
    <row r="305" spans="2:34" s="49" customFormat="1" ht="25.5" x14ac:dyDescent="0.25">
      <c r="B305" s="30"/>
      <c r="C305" s="30"/>
      <c r="D305" s="305" t="s">
        <v>470</v>
      </c>
      <c r="E305" s="318" t="b">
        <f t="shared" si="20"/>
        <v>0</v>
      </c>
      <c r="F305" s="72" t="s">
        <v>195</v>
      </c>
      <c r="G305" s="72" t="s">
        <v>195</v>
      </c>
      <c r="H305" s="72" t="s">
        <v>195</v>
      </c>
      <c r="I305" s="72" t="s">
        <v>195</v>
      </c>
      <c r="J305" s="72">
        <v>35.1</v>
      </c>
      <c r="K305" s="72" t="s">
        <v>195</v>
      </c>
      <c r="L305" s="72" t="s">
        <v>195</v>
      </c>
      <c r="M305" s="72" t="s">
        <v>195</v>
      </c>
      <c r="N305" s="72" t="s">
        <v>195</v>
      </c>
      <c r="O305" s="72" t="s">
        <v>195</v>
      </c>
      <c r="P305" s="72" t="s">
        <v>195</v>
      </c>
      <c r="Q305" s="72" t="s">
        <v>195</v>
      </c>
      <c r="R305" s="72" t="s">
        <v>195</v>
      </c>
      <c r="S305" s="72" t="s">
        <v>195</v>
      </c>
      <c r="T305" s="72" t="s">
        <v>195</v>
      </c>
      <c r="U305" s="72" t="s">
        <v>195</v>
      </c>
      <c r="V305" s="72" t="s">
        <v>195</v>
      </c>
      <c r="W305" s="72" t="s">
        <v>195</v>
      </c>
      <c r="X305" s="72" t="s">
        <v>195</v>
      </c>
      <c r="Y305" s="72" t="s">
        <v>195</v>
      </c>
      <c r="Z305" s="72" t="s">
        <v>195</v>
      </c>
      <c r="AA305" s="72" t="s">
        <v>195</v>
      </c>
      <c r="AB305" s="72" t="s">
        <v>195</v>
      </c>
      <c r="AC305" s="72" t="s">
        <v>195</v>
      </c>
      <c r="AD305" s="72" t="s">
        <v>195</v>
      </c>
      <c r="AE305" s="72" t="s">
        <v>195</v>
      </c>
      <c r="AF305" s="72" t="s">
        <v>195</v>
      </c>
      <c r="AG305" s="72" t="s">
        <v>195</v>
      </c>
      <c r="AH305" s="30" t="s">
        <v>460</v>
      </c>
    </row>
    <row r="306" spans="2:34" s="49" customFormat="1" ht="25.5" x14ac:dyDescent="0.25">
      <c r="B306" s="30"/>
      <c r="C306" s="30"/>
      <c r="D306" s="298" t="s">
        <v>471</v>
      </c>
      <c r="E306" s="318" t="b">
        <f t="shared" si="20"/>
        <v>0</v>
      </c>
      <c r="F306" s="72" t="s">
        <v>195</v>
      </c>
      <c r="G306" s="72" t="s">
        <v>195</v>
      </c>
      <c r="H306" s="72" t="s">
        <v>195</v>
      </c>
      <c r="I306" s="72" t="s">
        <v>195</v>
      </c>
      <c r="J306" s="72" t="s">
        <v>195</v>
      </c>
      <c r="K306" s="72" t="s">
        <v>195</v>
      </c>
      <c r="L306" s="72" t="s">
        <v>195</v>
      </c>
      <c r="M306" s="72" t="s">
        <v>195</v>
      </c>
      <c r="N306" s="72" t="s">
        <v>195</v>
      </c>
      <c r="O306" s="72" t="s">
        <v>195</v>
      </c>
      <c r="P306" s="72" t="s">
        <v>195</v>
      </c>
      <c r="Q306" s="72" t="s">
        <v>195</v>
      </c>
      <c r="R306" s="72" t="s">
        <v>195</v>
      </c>
      <c r="S306" s="72" t="s">
        <v>195</v>
      </c>
      <c r="T306" s="72" t="s">
        <v>195</v>
      </c>
      <c r="U306" s="72" t="s">
        <v>195</v>
      </c>
      <c r="V306" s="72" t="s">
        <v>195</v>
      </c>
      <c r="W306" s="72" t="s">
        <v>195</v>
      </c>
      <c r="X306" s="72" t="s">
        <v>195</v>
      </c>
      <c r="Y306" s="72" t="s">
        <v>195</v>
      </c>
      <c r="Z306" s="72" t="s">
        <v>195</v>
      </c>
      <c r="AA306" s="72">
        <v>64.5</v>
      </c>
      <c r="AB306" s="72">
        <v>80.599999999999994</v>
      </c>
      <c r="AC306" s="72" t="s">
        <v>195</v>
      </c>
      <c r="AD306" s="72" t="s">
        <v>195</v>
      </c>
      <c r="AE306" s="72" t="s">
        <v>195</v>
      </c>
      <c r="AF306" s="72" t="s">
        <v>195</v>
      </c>
      <c r="AG306" s="72" t="s">
        <v>195</v>
      </c>
      <c r="AH306" s="30" t="s">
        <v>460</v>
      </c>
    </row>
    <row r="307" spans="2:34" s="49" customFormat="1" ht="25.5" x14ac:dyDescent="0.25">
      <c r="B307" s="30"/>
      <c r="C307" s="30" t="s">
        <v>730</v>
      </c>
      <c r="D307" s="298" t="str">
        <f>"   "&amp;D306&amp;" or most recent"</f>
        <v xml:space="preserve">   Percentage of sex workers (aged &lt;25) reached with prevention programmes, as defined by UNAIDS, 2013 or most recent</v>
      </c>
      <c r="E307" s="318" t="b">
        <f t="shared" si="20"/>
        <v>0</v>
      </c>
      <c r="F307" s="65" t="s">
        <v>195</v>
      </c>
      <c r="G307" s="65">
        <f>G304</f>
        <v>43.3</v>
      </c>
      <c r="H307" s="65">
        <f>H302</f>
        <v>71</v>
      </c>
      <c r="I307" s="65">
        <f>I304</f>
        <v>52.5</v>
      </c>
      <c r="J307" s="65">
        <f>J305</f>
        <v>35.1</v>
      </c>
      <c r="K307" s="65" t="str">
        <f>K303</f>
        <v>-</v>
      </c>
      <c r="L307" s="65">
        <f>L304</f>
        <v>80.8</v>
      </c>
      <c r="M307" s="65">
        <f>M303</f>
        <v>42</v>
      </c>
      <c r="N307" s="65">
        <f>N304</f>
        <v>14.2</v>
      </c>
      <c r="O307" s="65">
        <f>O304</f>
        <v>38.6</v>
      </c>
      <c r="P307" s="65" t="str">
        <f>P301</f>
        <v>-</v>
      </c>
      <c r="Q307" s="65" t="str">
        <f>Q301</f>
        <v>-</v>
      </c>
      <c r="R307" s="65" t="str">
        <f>R302</f>
        <v>-</v>
      </c>
      <c r="S307" s="65" t="str">
        <f>S303</f>
        <v>-</v>
      </c>
      <c r="T307" s="65" t="s">
        <v>195</v>
      </c>
      <c r="U307" s="65">
        <f>U304</f>
        <v>15.1</v>
      </c>
      <c r="V307" s="65" t="str">
        <f>V302</f>
        <v>-</v>
      </c>
      <c r="W307" s="65" t="str">
        <f>W304</f>
        <v>-</v>
      </c>
      <c r="X307" s="65">
        <f>X303</f>
        <v>100</v>
      </c>
      <c r="Y307" s="65">
        <f>Y304</f>
        <v>48.5</v>
      </c>
      <c r="Z307" s="65" t="str">
        <f>Z303</f>
        <v>-</v>
      </c>
      <c r="AA307" s="65">
        <f>AA306</f>
        <v>64.5</v>
      </c>
      <c r="AB307" s="65">
        <f>AB306</f>
        <v>80.599999999999994</v>
      </c>
      <c r="AC307" s="65" t="s">
        <v>195</v>
      </c>
      <c r="AD307" s="65" t="s">
        <v>195</v>
      </c>
      <c r="AE307" s="65" t="str">
        <f>AE306</f>
        <v>-</v>
      </c>
      <c r="AF307" s="65" t="str">
        <f>AF306</f>
        <v>-</v>
      </c>
      <c r="AG307" s="65"/>
      <c r="AH307" s="52"/>
    </row>
    <row r="308" spans="2:34" s="49" customFormat="1" x14ac:dyDescent="0.25">
      <c r="B308" s="30"/>
      <c r="C308" s="30"/>
      <c r="D308" s="299" t="s">
        <v>199</v>
      </c>
      <c r="E308" s="321" t="b">
        <f t="shared" si="20"/>
        <v>0</v>
      </c>
      <c r="F308" s="67" t="s">
        <v>195</v>
      </c>
      <c r="G308" s="67">
        <v>2011</v>
      </c>
      <c r="H308" s="67">
        <v>2007</v>
      </c>
      <c r="I308" s="67">
        <v>2011</v>
      </c>
      <c r="J308" s="67">
        <v>2012</v>
      </c>
      <c r="K308" s="67" t="s">
        <v>195</v>
      </c>
      <c r="L308" s="67">
        <v>2011</v>
      </c>
      <c r="M308" s="67">
        <v>2009</v>
      </c>
      <c r="N308" s="67">
        <v>2011</v>
      </c>
      <c r="O308" s="67">
        <v>2011</v>
      </c>
      <c r="P308" s="67" t="s">
        <v>195</v>
      </c>
      <c r="Q308" s="67" t="s">
        <v>195</v>
      </c>
      <c r="R308" s="67" t="s">
        <v>195</v>
      </c>
      <c r="S308" s="67" t="s">
        <v>195</v>
      </c>
      <c r="T308" s="67" t="s">
        <v>195</v>
      </c>
      <c r="U308" s="67">
        <v>2011</v>
      </c>
      <c r="V308" s="67" t="s">
        <v>195</v>
      </c>
      <c r="W308" s="67" t="s">
        <v>195</v>
      </c>
      <c r="X308" s="67">
        <v>2009</v>
      </c>
      <c r="Y308" s="67">
        <v>2011</v>
      </c>
      <c r="Z308" s="67" t="s">
        <v>195</v>
      </c>
      <c r="AA308" s="67">
        <v>2013</v>
      </c>
      <c r="AB308" s="67">
        <v>2013</v>
      </c>
      <c r="AC308" s="67" t="s">
        <v>195</v>
      </c>
      <c r="AD308" s="67" t="s">
        <v>195</v>
      </c>
      <c r="AE308" s="67" t="s">
        <v>356</v>
      </c>
      <c r="AF308" s="67" t="s">
        <v>356</v>
      </c>
      <c r="AG308" s="67"/>
      <c r="AH308" s="52"/>
    </row>
    <row r="309" spans="2:34" s="49" customFormat="1" ht="25.5" x14ac:dyDescent="0.25">
      <c r="B309" s="30"/>
      <c r="C309" s="30"/>
      <c r="D309" s="306" t="s">
        <v>472</v>
      </c>
      <c r="E309" s="318" t="b">
        <f t="shared" si="20"/>
        <v>0</v>
      </c>
      <c r="F309" s="72" t="s">
        <v>195</v>
      </c>
      <c r="G309" s="72" t="s">
        <v>195</v>
      </c>
      <c r="H309" s="72" t="s">
        <v>195</v>
      </c>
      <c r="I309" s="72" t="s">
        <v>195</v>
      </c>
      <c r="J309" s="72" t="s">
        <v>195</v>
      </c>
      <c r="K309" s="72" t="s">
        <v>195</v>
      </c>
      <c r="L309" s="72" t="s">
        <v>195</v>
      </c>
      <c r="M309" s="72" t="s">
        <v>195</v>
      </c>
      <c r="N309" s="72">
        <v>46</v>
      </c>
      <c r="O309" s="72" t="s">
        <v>195</v>
      </c>
      <c r="P309" s="72" t="s">
        <v>195</v>
      </c>
      <c r="Q309" s="72" t="s">
        <v>195</v>
      </c>
      <c r="R309" s="72" t="s">
        <v>195</v>
      </c>
      <c r="S309" s="72" t="s">
        <v>195</v>
      </c>
      <c r="T309" s="72" t="s">
        <v>195</v>
      </c>
      <c r="U309" s="72" t="s">
        <v>195</v>
      </c>
      <c r="V309" s="72" t="s">
        <v>195</v>
      </c>
      <c r="W309" s="72" t="s">
        <v>195</v>
      </c>
      <c r="X309" s="72" t="s">
        <v>195</v>
      </c>
      <c r="Y309" s="72" t="s">
        <v>195</v>
      </c>
      <c r="Z309" s="72" t="s">
        <v>195</v>
      </c>
      <c r="AA309" s="72">
        <v>71</v>
      </c>
      <c r="AB309" s="72" t="s">
        <v>195</v>
      </c>
      <c r="AC309" s="72" t="s">
        <v>195</v>
      </c>
      <c r="AD309" s="72" t="s">
        <v>195</v>
      </c>
      <c r="AE309" s="72" t="s">
        <v>195</v>
      </c>
      <c r="AF309" s="72" t="s">
        <v>195</v>
      </c>
      <c r="AG309" s="72" t="s">
        <v>195</v>
      </c>
      <c r="AH309" s="30" t="s">
        <v>460</v>
      </c>
    </row>
    <row r="310" spans="2:34" s="49" customFormat="1" ht="25.5" x14ac:dyDescent="0.25">
      <c r="B310" s="30"/>
      <c r="C310" s="30"/>
      <c r="D310" s="305" t="s">
        <v>473</v>
      </c>
      <c r="E310" s="318" t="b">
        <f t="shared" si="20"/>
        <v>0</v>
      </c>
      <c r="F310" s="72" t="s">
        <v>195</v>
      </c>
      <c r="G310" s="72" t="s">
        <v>195</v>
      </c>
      <c r="H310" s="72" t="s">
        <v>195</v>
      </c>
      <c r="I310" s="72">
        <v>63</v>
      </c>
      <c r="J310" s="72" t="s">
        <v>195</v>
      </c>
      <c r="K310" s="72" t="s">
        <v>195</v>
      </c>
      <c r="L310" s="72" t="s">
        <v>195</v>
      </c>
      <c r="M310" s="72" t="s">
        <v>195</v>
      </c>
      <c r="N310" s="72">
        <v>42</v>
      </c>
      <c r="O310" s="72" t="s">
        <v>195</v>
      </c>
      <c r="P310" s="72" t="s">
        <v>195</v>
      </c>
      <c r="Q310" s="72" t="s">
        <v>195</v>
      </c>
      <c r="R310" s="72" t="s">
        <v>195</v>
      </c>
      <c r="S310" s="72" t="s">
        <v>195</v>
      </c>
      <c r="T310" s="72" t="s">
        <v>195</v>
      </c>
      <c r="U310" s="72">
        <v>52</v>
      </c>
      <c r="V310" s="72" t="s">
        <v>195</v>
      </c>
      <c r="W310" s="72" t="s">
        <v>195</v>
      </c>
      <c r="X310" s="72" t="s">
        <v>195</v>
      </c>
      <c r="Y310" s="72">
        <v>89</v>
      </c>
      <c r="Z310" s="72" t="s">
        <v>195</v>
      </c>
      <c r="AA310" s="72">
        <v>39</v>
      </c>
      <c r="AB310" s="72" t="s">
        <v>195</v>
      </c>
      <c r="AC310" s="72" t="s">
        <v>195</v>
      </c>
      <c r="AD310" s="72" t="s">
        <v>195</v>
      </c>
      <c r="AE310" s="72" t="s">
        <v>195</v>
      </c>
      <c r="AF310" s="72" t="s">
        <v>195</v>
      </c>
      <c r="AG310" s="72" t="s">
        <v>195</v>
      </c>
      <c r="AH310" s="30" t="s">
        <v>460</v>
      </c>
    </row>
    <row r="311" spans="2:34" s="49" customFormat="1" ht="25.5" x14ac:dyDescent="0.25">
      <c r="B311" s="30"/>
      <c r="C311" s="30"/>
      <c r="D311" s="305" t="s">
        <v>474</v>
      </c>
      <c r="E311" s="318" t="b">
        <f t="shared" si="20"/>
        <v>0</v>
      </c>
      <c r="F311" s="72" t="s">
        <v>195</v>
      </c>
      <c r="G311" s="72" t="s">
        <v>195</v>
      </c>
      <c r="H311" s="72" t="s">
        <v>195</v>
      </c>
      <c r="I311" s="72" t="s">
        <v>195</v>
      </c>
      <c r="J311" s="72" t="s">
        <v>195</v>
      </c>
      <c r="K311" s="72" t="s">
        <v>195</v>
      </c>
      <c r="L311" s="72" t="s">
        <v>195</v>
      </c>
      <c r="M311" s="72">
        <v>44</v>
      </c>
      <c r="N311" s="72">
        <v>56</v>
      </c>
      <c r="O311" s="72">
        <v>45</v>
      </c>
      <c r="P311" s="72" t="s">
        <v>195</v>
      </c>
      <c r="Q311" s="72" t="s">
        <v>195</v>
      </c>
      <c r="R311" s="72" t="s">
        <v>195</v>
      </c>
      <c r="S311" s="72" t="s">
        <v>195</v>
      </c>
      <c r="T311" s="72" t="s">
        <v>195</v>
      </c>
      <c r="U311" s="72">
        <v>52</v>
      </c>
      <c r="V311" s="72" t="s">
        <v>195</v>
      </c>
      <c r="W311" s="72" t="s">
        <v>195</v>
      </c>
      <c r="X311" s="72" t="s">
        <v>195</v>
      </c>
      <c r="Y311" s="72" t="s">
        <v>195</v>
      </c>
      <c r="Z311" s="72" t="s">
        <v>195</v>
      </c>
      <c r="AA311" s="72">
        <v>63</v>
      </c>
      <c r="AB311" s="72" t="s">
        <v>195</v>
      </c>
      <c r="AC311" s="72" t="s">
        <v>195</v>
      </c>
      <c r="AD311" s="72" t="s">
        <v>195</v>
      </c>
      <c r="AE311" s="72" t="s">
        <v>195</v>
      </c>
      <c r="AF311" s="72" t="s">
        <v>195</v>
      </c>
      <c r="AG311" s="72" t="s">
        <v>195</v>
      </c>
      <c r="AH311" s="30" t="s">
        <v>460</v>
      </c>
    </row>
    <row r="312" spans="2:34" s="49" customFormat="1" ht="25.5" x14ac:dyDescent="0.25">
      <c r="B312" s="30"/>
      <c r="C312" s="30"/>
      <c r="D312" s="305" t="s">
        <v>475</v>
      </c>
      <c r="E312" s="318" t="b">
        <f t="shared" si="20"/>
        <v>0</v>
      </c>
      <c r="F312" s="72" t="s">
        <v>195</v>
      </c>
      <c r="G312" s="72" t="s">
        <v>195</v>
      </c>
      <c r="H312" s="72">
        <v>57.3</v>
      </c>
      <c r="I312" s="72">
        <v>90.5</v>
      </c>
      <c r="J312" s="72">
        <v>29.5</v>
      </c>
      <c r="K312" s="72" t="s">
        <v>195</v>
      </c>
      <c r="L312" s="72">
        <v>70.8</v>
      </c>
      <c r="M312" s="72" t="s">
        <v>195</v>
      </c>
      <c r="N312" s="72">
        <v>63.8</v>
      </c>
      <c r="O312" s="72" t="s">
        <v>195</v>
      </c>
      <c r="P312" s="72" t="s">
        <v>195</v>
      </c>
      <c r="Q312" s="72" t="s">
        <v>195</v>
      </c>
      <c r="R312" s="72" t="s">
        <v>195</v>
      </c>
      <c r="S312" s="72" t="s">
        <v>195</v>
      </c>
      <c r="T312" s="72" t="s">
        <v>195</v>
      </c>
      <c r="U312" s="72">
        <v>47.8</v>
      </c>
      <c r="V312" s="72" t="s">
        <v>195</v>
      </c>
      <c r="W312" s="72" t="s">
        <v>195</v>
      </c>
      <c r="X312" s="72" t="s">
        <v>195</v>
      </c>
      <c r="Y312" s="72">
        <v>84.5</v>
      </c>
      <c r="Z312" s="72" t="s">
        <v>195</v>
      </c>
      <c r="AA312" s="72">
        <v>68.900000000000006</v>
      </c>
      <c r="AB312" s="72" t="s">
        <v>195</v>
      </c>
      <c r="AC312" s="72" t="s">
        <v>195</v>
      </c>
      <c r="AD312" s="72" t="s">
        <v>195</v>
      </c>
      <c r="AE312" s="72" t="s">
        <v>195</v>
      </c>
      <c r="AF312" s="72" t="s">
        <v>195</v>
      </c>
      <c r="AG312" s="72" t="s">
        <v>195</v>
      </c>
      <c r="AH312" s="30" t="s">
        <v>460</v>
      </c>
    </row>
    <row r="313" spans="2:34" s="49" customFormat="1" ht="25.5" x14ac:dyDescent="0.25">
      <c r="B313" s="30"/>
      <c r="C313" s="30"/>
      <c r="D313" s="305" t="s">
        <v>476</v>
      </c>
      <c r="E313" s="318" t="b">
        <f t="shared" si="20"/>
        <v>0</v>
      </c>
      <c r="F313" s="72" t="s">
        <v>195</v>
      </c>
      <c r="G313" s="72" t="s">
        <v>195</v>
      </c>
      <c r="H313" s="72">
        <v>57.3</v>
      </c>
      <c r="I313" s="72">
        <v>66.8</v>
      </c>
      <c r="J313" s="72">
        <v>16.3</v>
      </c>
      <c r="K313" s="72" t="s">
        <v>195</v>
      </c>
      <c r="L313" s="72" t="s">
        <v>195</v>
      </c>
      <c r="M313" s="72" t="s">
        <v>195</v>
      </c>
      <c r="N313" s="72" t="s">
        <v>195</v>
      </c>
      <c r="O313" s="72" t="s">
        <v>195</v>
      </c>
      <c r="P313" s="72" t="s">
        <v>195</v>
      </c>
      <c r="Q313" s="72" t="s">
        <v>195</v>
      </c>
      <c r="R313" s="72" t="s">
        <v>195</v>
      </c>
      <c r="S313" s="72" t="s">
        <v>195</v>
      </c>
      <c r="T313" s="72" t="s">
        <v>195</v>
      </c>
      <c r="U313" s="72" t="s">
        <v>195</v>
      </c>
      <c r="V313" s="72" t="s">
        <v>195</v>
      </c>
      <c r="W313" s="72" t="s">
        <v>195</v>
      </c>
      <c r="X313" s="72" t="s">
        <v>195</v>
      </c>
      <c r="Y313" s="72">
        <v>85.9</v>
      </c>
      <c r="Z313" s="72" t="s">
        <v>195</v>
      </c>
      <c r="AA313" s="72" t="s">
        <v>195</v>
      </c>
      <c r="AB313" s="72" t="s">
        <v>195</v>
      </c>
      <c r="AC313" s="72" t="s">
        <v>195</v>
      </c>
      <c r="AD313" s="72" t="s">
        <v>195</v>
      </c>
      <c r="AE313" s="72" t="s">
        <v>195</v>
      </c>
      <c r="AF313" s="72" t="s">
        <v>195</v>
      </c>
      <c r="AG313" s="72" t="s">
        <v>195</v>
      </c>
      <c r="AH313" s="30" t="s">
        <v>460</v>
      </c>
    </row>
    <row r="314" spans="2:34" s="49" customFormat="1" ht="25.5" x14ac:dyDescent="0.25">
      <c r="B314" s="30"/>
      <c r="C314" s="30"/>
      <c r="D314" s="299" t="s">
        <v>477</v>
      </c>
      <c r="E314" s="318" t="b">
        <f t="shared" si="20"/>
        <v>0</v>
      </c>
      <c r="F314" s="72" t="s">
        <v>195</v>
      </c>
      <c r="G314" s="72" t="s">
        <v>195</v>
      </c>
      <c r="H314" s="72" t="s">
        <v>195</v>
      </c>
      <c r="I314" s="72" t="s">
        <v>195</v>
      </c>
      <c r="J314" s="72" t="s">
        <v>195</v>
      </c>
      <c r="K314" s="72" t="s">
        <v>195</v>
      </c>
      <c r="L314" s="72" t="s">
        <v>195</v>
      </c>
      <c r="M314" s="72" t="s">
        <v>195</v>
      </c>
      <c r="N314" s="72" t="s">
        <v>195</v>
      </c>
      <c r="O314" s="72" t="s">
        <v>195</v>
      </c>
      <c r="P314" s="72" t="s">
        <v>195</v>
      </c>
      <c r="Q314" s="72" t="s">
        <v>195</v>
      </c>
      <c r="R314" s="72" t="s">
        <v>195</v>
      </c>
      <c r="S314" s="72" t="s">
        <v>195</v>
      </c>
      <c r="T314" s="72" t="s">
        <v>195</v>
      </c>
      <c r="U314" s="72" t="s">
        <v>195</v>
      </c>
      <c r="V314" s="72" t="s">
        <v>195</v>
      </c>
      <c r="W314" s="72" t="s">
        <v>195</v>
      </c>
      <c r="X314" s="72" t="s">
        <v>195</v>
      </c>
      <c r="Y314" s="72" t="s">
        <v>195</v>
      </c>
      <c r="Z314" s="72" t="s">
        <v>195</v>
      </c>
      <c r="AA314" s="72">
        <v>70.7</v>
      </c>
      <c r="AB314" s="72">
        <v>55.5</v>
      </c>
      <c r="AC314" s="72" t="s">
        <v>195</v>
      </c>
      <c r="AD314" s="72" t="s">
        <v>195</v>
      </c>
      <c r="AE314" s="72" t="s">
        <v>195</v>
      </c>
      <c r="AF314" s="72" t="s">
        <v>195</v>
      </c>
      <c r="AG314" s="72" t="s">
        <v>195</v>
      </c>
      <c r="AH314" s="30" t="s">
        <v>460</v>
      </c>
    </row>
    <row r="315" spans="2:34" s="49" customFormat="1" ht="25.5" x14ac:dyDescent="0.25">
      <c r="B315" s="30"/>
      <c r="C315" s="30" t="s">
        <v>729</v>
      </c>
      <c r="D315" s="300" t="str">
        <f>"   "&amp;D314&amp;" or most recent"</f>
        <v xml:space="preserve">   Percentage of men who have sex with men (aged &lt;25) using a condom at last sex, 2013 or most recent</v>
      </c>
      <c r="E315" s="318" t="b">
        <f t="shared" si="20"/>
        <v>0</v>
      </c>
      <c r="F315" s="65" t="s">
        <v>195</v>
      </c>
      <c r="G315" s="65" t="str">
        <f>G312</f>
        <v>-</v>
      </c>
      <c r="H315" s="65">
        <f>H313</f>
        <v>57.3</v>
      </c>
      <c r="I315" s="65">
        <f>I313</f>
        <v>66.8</v>
      </c>
      <c r="J315" s="65">
        <f>J313</f>
        <v>16.3</v>
      </c>
      <c r="K315" s="65" t="str">
        <f>K311</f>
        <v>-</v>
      </c>
      <c r="L315" s="65">
        <f>L312</f>
        <v>70.8</v>
      </c>
      <c r="M315" s="65">
        <f>M311</f>
        <v>44</v>
      </c>
      <c r="N315" s="65">
        <f>N312</f>
        <v>63.8</v>
      </c>
      <c r="O315" s="65">
        <f>O311</f>
        <v>45</v>
      </c>
      <c r="P315" s="65" t="str">
        <f>P309</f>
        <v>-</v>
      </c>
      <c r="Q315" s="65" t="str">
        <f>Q309</f>
        <v>-</v>
      </c>
      <c r="R315" s="65" t="str">
        <f>R310</f>
        <v>-</v>
      </c>
      <c r="S315" s="65" t="str">
        <f>S311</f>
        <v>-</v>
      </c>
      <c r="T315" s="65" t="s">
        <v>195</v>
      </c>
      <c r="U315" s="65">
        <f>U312</f>
        <v>47.8</v>
      </c>
      <c r="V315" s="65" t="str">
        <f>V310</f>
        <v>-</v>
      </c>
      <c r="W315" s="65" t="str">
        <f>W312</f>
        <v>-</v>
      </c>
      <c r="X315" s="65" t="str">
        <f>X311</f>
        <v>-</v>
      </c>
      <c r="Y315" s="65">
        <f>Y313</f>
        <v>85.9</v>
      </c>
      <c r="Z315" s="65" t="str">
        <f>Z311</f>
        <v>-</v>
      </c>
      <c r="AA315" s="65">
        <f>AA314</f>
        <v>70.7</v>
      </c>
      <c r="AB315" s="65">
        <f>AB314</f>
        <v>55.5</v>
      </c>
      <c r="AC315" s="65" t="s">
        <v>195</v>
      </c>
      <c r="AD315" s="65" t="s">
        <v>195</v>
      </c>
      <c r="AE315" s="65" t="str">
        <f>AE314</f>
        <v>-</v>
      </c>
      <c r="AF315" s="65" t="str">
        <f>AF314</f>
        <v>-</v>
      </c>
      <c r="AG315" s="65"/>
      <c r="AH315" s="52"/>
    </row>
    <row r="316" spans="2:34" s="49" customFormat="1" x14ac:dyDescent="0.25">
      <c r="B316" s="30"/>
      <c r="C316" s="30"/>
      <c r="D316" s="301" t="s">
        <v>199</v>
      </c>
      <c r="E316" s="321" t="b">
        <f t="shared" si="20"/>
        <v>0</v>
      </c>
      <c r="F316" s="67" t="s">
        <v>195</v>
      </c>
      <c r="G316" s="67" t="s">
        <v>195</v>
      </c>
      <c r="H316" s="67">
        <v>2012</v>
      </c>
      <c r="I316" s="67">
        <v>2012</v>
      </c>
      <c r="J316" s="67">
        <v>2012</v>
      </c>
      <c r="K316" s="67" t="s">
        <v>195</v>
      </c>
      <c r="L316" s="67">
        <v>2011</v>
      </c>
      <c r="M316" s="67">
        <v>2009</v>
      </c>
      <c r="N316" s="67">
        <v>2011</v>
      </c>
      <c r="O316" s="67">
        <v>2009</v>
      </c>
      <c r="P316" s="67" t="s">
        <v>195</v>
      </c>
      <c r="Q316" s="67" t="s">
        <v>195</v>
      </c>
      <c r="R316" s="67" t="s">
        <v>195</v>
      </c>
      <c r="S316" s="67" t="s">
        <v>195</v>
      </c>
      <c r="T316" s="67" t="s">
        <v>195</v>
      </c>
      <c r="U316" s="67">
        <v>2011</v>
      </c>
      <c r="V316" s="67" t="s">
        <v>195</v>
      </c>
      <c r="W316" s="67" t="s">
        <v>195</v>
      </c>
      <c r="X316" s="67" t="s">
        <v>195</v>
      </c>
      <c r="Y316" s="67">
        <v>2012</v>
      </c>
      <c r="Z316" s="67" t="s">
        <v>195</v>
      </c>
      <c r="AA316" s="67">
        <v>2013</v>
      </c>
      <c r="AB316" s="67">
        <v>2013</v>
      </c>
      <c r="AC316" s="67" t="s">
        <v>195</v>
      </c>
      <c r="AD316" s="67" t="s">
        <v>195</v>
      </c>
      <c r="AE316" s="67" t="s">
        <v>356</v>
      </c>
      <c r="AF316" s="67" t="s">
        <v>356</v>
      </c>
      <c r="AG316" s="67"/>
      <c r="AH316" s="52"/>
    </row>
    <row r="317" spans="2:34" s="49" customFormat="1" x14ac:dyDescent="0.25">
      <c r="B317" s="30"/>
      <c r="C317" s="30"/>
      <c r="D317" s="307" t="s">
        <v>478</v>
      </c>
      <c r="E317" s="318" t="b">
        <f t="shared" si="20"/>
        <v>0</v>
      </c>
      <c r="F317" s="72" t="s">
        <v>195</v>
      </c>
      <c r="G317" s="72" t="s">
        <v>195</v>
      </c>
      <c r="H317" s="72" t="s">
        <v>195</v>
      </c>
      <c r="I317" s="72" t="s">
        <v>195</v>
      </c>
      <c r="J317" s="72" t="s">
        <v>195</v>
      </c>
      <c r="K317" s="72" t="s">
        <v>195</v>
      </c>
      <c r="L317" s="72" t="s">
        <v>195</v>
      </c>
      <c r="M317" s="72" t="s">
        <v>195</v>
      </c>
      <c r="N317" s="72" t="s">
        <v>195</v>
      </c>
      <c r="O317" s="72" t="s">
        <v>195</v>
      </c>
      <c r="P317" s="72" t="s">
        <v>195</v>
      </c>
      <c r="Q317" s="72" t="s">
        <v>195</v>
      </c>
      <c r="R317" s="72" t="s">
        <v>195</v>
      </c>
      <c r="S317" s="72" t="s">
        <v>195</v>
      </c>
      <c r="T317" s="72" t="s">
        <v>195</v>
      </c>
      <c r="U317" s="72" t="s">
        <v>195</v>
      </c>
      <c r="V317" s="72" t="s">
        <v>195</v>
      </c>
      <c r="W317" s="72" t="s">
        <v>195</v>
      </c>
      <c r="X317" s="72" t="s">
        <v>195</v>
      </c>
      <c r="Y317" s="72" t="s">
        <v>195</v>
      </c>
      <c r="Z317" s="72" t="s">
        <v>195</v>
      </c>
      <c r="AA317" s="72">
        <v>0</v>
      </c>
      <c r="AB317" s="72" t="s">
        <v>195</v>
      </c>
      <c r="AC317" s="72" t="s">
        <v>195</v>
      </c>
      <c r="AD317" s="72" t="s">
        <v>195</v>
      </c>
      <c r="AE317" s="72" t="s">
        <v>195</v>
      </c>
      <c r="AF317" s="72" t="s">
        <v>195</v>
      </c>
      <c r="AG317" s="72" t="s">
        <v>195</v>
      </c>
      <c r="AH317" s="30" t="s">
        <v>460</v>
      </c>
    </row>
    <row r="318" spans="2:34" s="49" customFormat="1" x14ac:dyDescent="0.25">
      <c r="B318" s="30"/>
      <c r="C318" s="30"/>
      <c r="D318" s="300" t="s">
        <v>479</v>
      </c>
      <c r="E318" s="318" t="b">
        <f t="shared" si="20"/>
        <v>0</v>
      </c>
      <c r="F318" s="72" t="s">
        <v>195</v>
      </c>
      <c r="G318" s="72" t="s">
        <v>195</v>
      </c>
      <c r="H318" s="72">
        <v>76</v>
      </c>
      <c r="I318" s="72">
        <v>95</v>
      </c>
      <c r="J318" s="72">
        <v>63</v>
      </c>
      <c r="K318" s="72">
        <v>84</v>
      </c>
      <c r="L318" s="72">
        <v>90</v>
      </c>
      <c r="M318" s="72">
        <v>89</v>
      </c>
      <c r="N318" s="72">
        <v>65</v>
      </c>
      <c r="O318" s="72">
        <v>23</v>
      </c>
      <c r="P318" s="72" t="s">
        <v>195</v>
      </c>
      <c r="Q318" s="72" t="s">
        <v>195</v>
      </c>
      <c r="R318" s="72" t="s">
        <v>195</v>
      </c>
      <c r="S318" s="72" t="s">
        <v>195</v>
      </c>
      <c r="T318" s="72" t="s">
        <v>195</v>
      </c>
      <c r="U318" s="72">
        <v>98</v>
      </c>
      <c r="V318" s="72" t="s">
        <v>195</v>
      </c>
      <c r="W318" s="72" t="s">
        <v>195</v>
      </c>
      <c r="X318" s="72">
        <v>100</v>
      </c>
      <c r="Y318" s="72">
        <v>96</v>
      </c>
      <c r="Z318" s="72" t="s">
        <v>195</v>
      </c>
      <c r="AA318" s="72">
        <v>86</v>
      </c>
      <c r="AB318" s="72" t="s">
        <v>195</v>
      </c>
      <c r="AC318" s="72" t="s">
        <v>195</v>
      </c>
      <c r="AD318" s="72" t="s">
        <v>195</v>
      </c>
      <c r="AE318" s="72" t="s">
        <v>195</v>
      </c>
      <c r="AF318" s="72" t="s">
        <v>195</v>
      </c>
      <c r="AG318" s="72" t="s">
        <v>195</v>
      </c>
      <c r="AH318" s="30" t="s">
        <v>460</v>
      </c>
    </row>
    <row r="319" spans="2:34" s="49" customFormat="1" x14ac:dyDescent="0.25">
      <c r="B319" s="30"/>
      <c r="C319" s="30"/>
      <c r="D319" s="300" t="s">
        <v>480</v>
      </c>
      <c r="E319" s="318" t="b">
        <f t="shared" si="20"/>
        <v>0</v>
      </c>
      <c r="F319" s="72" t="s">
        <v>195</v>
      </c>
      <c r="G319" s="72" t="s">
        <v>195</v>
      </c>
      <c r="H319" s="72" t="s">
        <v>195</v>
      </c>
      <c r="I319" s="72" t="s">
        <v>195</v>
      </c>
      <c r="J319" s="72">
        <v>64</v>
      </c>
      <c r="K319" s="72">
        <v>98</v>
      </c>
      <c r="L319" s="72" t="s">
        <v>195</v>
      </c>
      <c r="M319" s="72">
        <v>88</v>
      </c>
      <c r="N319" s="72">
        <v>64</v>
      </c>
      <c r="O319" s="72">
        <v>23</v>
      </c>
      <c r="P319" s="72">
        <v>87</v>
      </c>
      <c r="Q319" s="72" t="s">
        <v>195</v>
      </c>
      <c r="R319" s="72" t="s">
        <v>195</v>
      </c>
      <c r="S319" s="72" t="s">
        <v>195</v>
      </c>
      <c r="T319" s="72" t="s">
        <v>195</v>
      </c>
      <c r="U319" s="72">
        <v>98</v>
      </c>
      <c r="V319" s="72" t="s">
        <v>195</v>
      </c>
      <c r="W319" s="72" t="s">
        <v>195</v>
      </c>
      <c r="X319" s="72">
        <v>87</v>
      </c>
      <c r="Y319" s="72" t="s">
        <v>195</v>
      </c>
      <c r="Z319" s="72" t="s">
        <v>195</v>
      </c>
      <c r="AA319" s="72">
        <v>88</v>
      </c>
      <c r="AB319" s="72" t="s">
        <v>195</v>
      </c>
      <c r="AC319" s="72" t="s">
        <v>195</v>
      </c>
      <c r="AD319" s="72" t="s">
        <v>195</v>
      </c>
      <c r="AE319" s="72" t="s">
        <v>195</v>
      </c>
      <c r="AF319" s="72" t="s">
        <v>195</v>
      </c>
      <c r="AG319" s="72" t="s">
        <v>195</v>
      </c>
      <c r="AH319" s="30" t="s">
        <v>460</v>
      </c>
    </row>
    <row r="320" spans="2:34" s="49" customFormat="1" x14ac:dyDescent="0.25">
      <c r="B320" s="30"/>
      <c r="C320" s="30"/>
      <c r="D320" s="300" t="s">
        <v>481</v>
      </c>
      <c r="E320" s="318" t="b">
        <f t="shared" si="20"/>
        <v>0</v>
      </c>
      <c r="F320" s="72" t="s">
        <v>195</v>
      </c>
      <c r="G320" s="72" t="s">
        <v>195</v>
      </c>
      <c r="H320" s="72" t="s">
        <v>195</v>
      </c>
      <c r="I320" s="72">
        <v>91.5</v>
      </c>
      <c r="J320" s="72">
        <v>19.399999999999999</v>
      </c>
      <c r="K320" s="72" t="s">
        <v>195</v>
      </c>
      <c r="L320" s="72">
        <v>90.9</v>
      </c>
      <c r="M320" s="72" t="s">
        <v>195</v>
      </c>
      <c r="N320" s="72">
        <v>49.5</v>
      </c>
      <c r="O320" s="72">
        <v>25.2</v>
      </c>
      <c r="P320" s="72" t="s">
        <v>195</v>
      </c>
      <c r="Q320" s="72" t="s">
        <v>195</v>
      </c>
      <c r="R320" s="72" t="s">
        <v>195</v>
      </c>
      <c r="S320" s="72" t="s">
        <v>195</v>
      </c>
      <c r="T320" s="72" t="s">
        <v>195</v>
      </c>
      <c r="U320" s="72">
        <v>86.6</v>
      </c>
      <c r="V320" s="72">
        <v>82.9</v>
      </c>
      <c r="W320" s="72" t="s">
        <v>195</v>
      </c>
      <c r="X320" s="72" t="s">
        <v>195</v>
      </c>
      <c r="Y320" s="72">
        <v>93.7</v>
      </c>
      <c r="Z320" s="72" t="s">
        <v>195</v>
      </c>
      <c r="AA320" s="72">
        <v>93.6</v>
      </c>
      <c r="AB320" s="72" t="s">
        <v>195</v>
      </c>
      <c r="AC320" s="72" t="s">
        <v>195</v>
      </c>
      <c r="AD320" s="72">
        <v>52.1</v>
      </c>
      <c r="AE320" s="72" t="s">
        <v>195</v>
      </c>
      <c r="AF320" s="72" t="s">
        <v>195</v>
      </c>
      <c r="AG320" s="72" t="s">
        <v>195</v>
      </c>
      <c r="AH320" s="30" t="s">
        <v>460</v>
      </c>
    </row>
    <row r="321" spans="2:34" s="49" customFormat="1" x14ac:dyDescent="0.25">
      <c r="B321" s="30"/>
      <c r="C321" s="30"/>
      <c r="D321" s="300" t="s">
        <v>482</v>
      </c>
      <c r="E321" s="318" t="b">
        <f t="shared" si="20"/>
        <v>0</v>
      </c>
      <c r="F321" s="72" t="s">
        <v>195</v>
      </c>
      <c r="G321" s="72" t="s">
        <v>195</v>
      </c>
      <c r="H321" s="72" t="s">
        <v>195</v>
      </c>
      <c r="I321" s="72" t="s">
        <v>195</v>
      </c>
      <c r="J321" s="72">
        <v>81.3</v>
      </c>
      <c r="K321" s="72" t="s">
        <v>195</v>
      </c>
      <c r="L321" s="72" t="s">
        <v>195</v>
      </c>
      <c r="M321" s="72" t="s">
        <v>195</v>
      </c>
      <c r="N321" s="72" t="s">
        <v>195</v>
      </c>
      <c r="O321" s="72" t="s">
        <v>195</v>
      </c>
      <c r="P321" s="72" t="s">
        <v>195</v>
      </c>
      <c r="Q321" s="72" t="s">
        <v>195</v>
      </c>
      <c r="R321" s="72" t="s">
        <v>195</v>
      </c>
      <c r="S321" s="72" t="s">
        <v>195</v>
      </c>
      <c r="T321" s="72" t="s">
        <v>195</v>
      </c>
      <c r="U321" s="72" t="s">
        <v>195</v>
      </c>
      <c r="V321" s="72">
        <v>86</v>
      </c>
      <c r="W321" s="72" t="s">
        <v>195</v>
      </c>
      <c r="X321" s="72" t="s">
        <v>195</v>
      </c>
      <c r="Y321" s="72" t="s">
        <v>195</v>
      </c>
      <c r="Z321" s="72" t="s">
        <v>195</v>
      </c>
      <c r="AA321" s="72" t="s">
        <v>195</v>
      </c>
      <c r="AB321" s="72" t="s">
        <v>195</v>
      </c>
      <c r="AC321" s="72" t="s">
        <v>195</v>
      </c>
      <c r="AD321" s="72" t="s">
        <v>195</v>
      </c>
      <c r="AE321" s="72" t="s">
        <v>195</v>
      </c>
      <c r="AF321" s="72" t="s">
        <v>195</v>
      </c>
      <c r="AG321" s="72" t="s">
        <v>195</v>
      </c>
      <c r="AH321" s="30" t="s">
        <v>460</v>
      </c>
    </row>
    <row r="322" spans="2:34" s="49" customFormat="1" x14ac:dyDescent="0.25">
      <c r="B322" s="30"/>
      <c r="C322" s="30"/>
      <c r="D322" s="301" t="s">
        <v>483</v>
      </c>
      <c r="E322" s="318" t="b">
        <f t="shared" si="20"/>
        <v>0</v>
      </c>
      <c r="F322" s="72" t="s">
        <v>195</v>
      </c>
      <c r="G322" s="72" t="s">
        <v>195</v>
      </c>
      <c r="H322" s="72" t="s">
        <v>195</v>
      </c>
      <c r="I322" s="72" t="s">
        <v>195</v>
      </c>
      <c r="J322" s="72">
        <v>66.5</v>
      </c>
      <c r="K322" s="72" t="s">
        <v>195</v>
      </c>
      <c r="L322" s="72" t="s">
        <v>195</v>
      </c>
      <c r="M322" s="72" t="s">
        <v>195</v>
      </c>
      <c r="N322" s="72" t="s">
        <v>195</v>
      </c>
      <c r="O322" s="72" t="s">
        <v>195</v>
      </c>
      <c r="P322" s="72" t="s">
        <v>195</v>
      </c>
      <c r="Q322" s="72" t="s">
        <v>195</v>
      </c>
      <c r="R322" s="72" t="s">
        <v>195</v>
      </c>
      <c r="S322" s="72" t="s">
        <v>195</v>
      </c>
      <c r="T322" s="72" t="s">
        <v>195</v>
      </c>
      <c r="U322" s="72" t="s">
        <v>195</v>
      </c>
      <c r="V322" s="72">
        <v>82.9</v>
      </c>
      <c r="W322" s="72" t="s">
        <v>195</v>
      </c>
      <c r="X322" s="72" t="s">
        <v>195</v>
      </c>
      <c r="Y322" s="72" t="s">
        <v>195</v>
      </c>
      <c r="Z322" s="72" t="s">
        <v>195</v>
      </c>
      <c r="AA322" s="72">
        <v>96.5</v>
      </c>
      <c r="AB322" s="72">
        <v>77.400000000000006</v>
      </c>
      <c r="AC322" s="72" t="s">
        <v>195</v>
      </c>
      <c r="AD322" s="72" t="s">
        <v>195</v>
      </c>
      <c r="AE322" s="72" t="s">
        <v>195</v>
      </c>
      <c r="AF322" s="72" t="s">
        <v>195</v>
      </c>
      <c r="AG322" s="72" t="s">
        <v>195</v>
      </c>
      <c r="AH322" s="30" t="s">
        <v>460</v>
      </c>
    </row>
    <row r="323" spans="2:34" s="49" customFormat="1" ht="25.5" x14ac:dyDescent="0.25">
      <c r="B323" s="30"/>
      <c r="C323" s="30" t="s">
        <v>730</v>
      </c>
      <c r="D323" s="300" t="str">
        <f>"   "&amp;D322&amp;" or most recent"</f>
        <v xml:space="preserve">   Percentage of sex workers (aged &lt;25) using a condom at last sex, 2013 or most recent</v>
      </c>
      <c r="E323" s="318" t="b">
        <f t="shared" si="20"/>
        <v>0</v>
      </c>
      <c r="F323" s="65" t="s">
        <v>195</v>
      </c>
      <c r="G323" s="65" t="str">
        <f>G320</f>
        <v>-</v>
      </c>
      <c r="H323" s="65">
        <f>H318</f>
        <v>76</v>
      </c>
      <c r="I323" s="65">
        <f>I320</f>
        <v>91.5</v>
      </c>
      <c r="J323" s="65">
        <f>J322</f>
        <v>66.5</v>
      </c>
      <c r="K323" s="65">
        <f>K319</f>
        <v>98</v>
      </c>
      <c r="L323" s="65">
        <f>L320</f>
        <v>90.9</v>
      </c>
      <c r="M323" s="65">
        <f>M319</f>
        <v>88</v>
      </c>
      <c r="N323" s="65">
        <f>N320</f>
        <v>49.5</v>
      </c>
      <c r="O323" s="65">
        <f>O320</f>
        <v>25.2</v>
      </c>
      <c r="P323" s="65">
        <f>P319</f>
        <v>87</v>
      </c>
      <c r="Q323" s="65" t="str">
        <f>Q317</f>
        <v>-</v>
      </c>
      <c r="R323" s="65" t="str">
        <f>R318</f>
        <v>-</v>
      </c>
      <c r="S323" s="65" t="str">
        <f>S319</f>
        <v>-</v>
      </c>
      <c r="T323" s="65" t="s">
        <v>195</v>
      </c>
      <c r="U323" s="65">
        <f>U320</f>
        <v>86.6</v>
      </c>
      <c r="V323" s="65">
        <f>V322</f>
        <v>82.9</v>
      </c>
      <c r="W323" s="65" t="str">
        <f>W320</f>
        <v>-</v>
      </c>
      <c r="X323" s="65">
        <f>X319</f>
        <v>87</v>
      </c>
      <c r="Y323" s="65">
        <f>Y320</f>
        <v>93.7</v>
      </c>
      <c r="Z323" s="65" t="str">
        <f>Z319</f>
        <v>-</v>
      </c>
      <c r="AA323" s="65">
        <f>AA322</f>
        <v>96.5</v>
      </c>
      <c r="AB323" s="65">
        <f>AB322</f>
        <v>77.400000000000006</v>
      </c>
      <c r="AC323" s="65" t="s">
        <v>195</v>
      </c>
      <c r="AD323" s="65">
        <f>AD320</f>
        <v>52.1</v>
      </c>
      <c r="AE323" s="65" t="str">
        <f>AE322</f>
        <v>-</v>
      </c>
      <c r="AF323" s="65" t="str">
        <f>AF322</f>
        <v>-</v>
      </c>
      <c r="AG323" s="65"/>
      <c r="AH323" s="52"/>
    </row>
    <row r="324" spans="2:34" s="49" customFormat="1" x14ac:dyDescent="0.25">
      <c r="B324" s="30"/>
      <c r="C324" s="30"/>
      <c r="D324" s="301" t="s">
        <v>199</v>
      </c>
      <c r="E324" s="321" t="b">
        <f t="shared" ref="E324:E387" si="21">IF(ISBLANK(IF($E$2=$F$2,F324,IF($E$2=$G$2,G324,IF($E$2=$H$2,H324,IF($E$2=$I$2,I324,IF($E$2=$J$2,J324,IF($E$2=$K$2,K324,IF($E$2=$L$2,L324,IF($E$2=$M$2,M324,IF($E$2=$N$2,N324,IF($E$2=$O$2,O324,IF($E$2=$P$2,P324,IF($E$2=$Q$2,Q324,IF($E$2=$R$2,R324,IF($E$2=$S$2,S324,IF($E$2=$T$2,T324,IF($E$2=$U$2,U324,IF($E$2=$V$2,V324,IF($E$2=$W$2,W324,IF($E$2=$X$2,X324,IF($E$2=$Y$2,Y324,IF($E$2=$Z$2,Z324,IF($E$2=$AA$2,AA324,IF($E$2=$AB$2,AB324,IF($E$2=$AC$2,AC324,IF($E$2=$AD$2,AD324)))))))))))))))))))))))))),"-",(IF($E$2=$F$2,F324,IF($E$2=$G$2,G324,IF($E$2=$H$2,H324,IF($E$2=$I$2,I324,IF($E$2=$J$2,J324,IF($E$2=$K$2,K324,IF($E$2=$L$2,L324,IF($E$2=$M$2,M324,IF($E$2=$N$2,N324,IF($E$2=$O$2,O324,IF($E$2=$P$2,P324,IF($E$2=$Q$2,Q324,IF($E$2=$R$2,R324,IF($E$2=$S$2,S324,IF($E$2=$T$2,T324,IF($E$2=$U$2,U324,IF($E$2=$V$2,V324,IF($E$2=$W$2,W324,IF($E$2=$X$2,X324,IF($E$2=$Y$2,Y324,IF($E$2=$Z$2,Z324,IF($E$2=$AA$2,AA324,IF($E$2=$AB$2,AB324,IF($E$2=$AC$2,AC324,IF($E$2=$AD$2,AD324)))))))))))))))))))))))))))</f>
        <v>0</v>
      </c>
      <c r="F324" s="67" t="s">
        <v>195</v>
      </c>
      <c r="G324" s="67" t="s">
        <v>195</v>
      </c>
      <c r="H324" s="67">
        <v>2007</v>
      </c>
      <c r="I324" s="67">
        <v>2011</v>
      </c>
      <c r="J324" s="67">
        <v>2013</v>
      </c>
      <c r="K324" s="67">
        <v>2009</v>
      </c>
      <c r="L324" s="67">
        <v>2011</v>
      </c>
      <c r="M324" s="67">
        <v>2009</v>
      </c>
      <c r="N324" s="67">
        <v>2011</v>
      </c>
      <c r="O324" s="67">
        <v>2011</v>
      </c>
      <c r="P324" s="67">
        <v>2009</v>
      </c>
      <c r="Q324" s="67" t="s">
        <v>195</v>
      </c>
      <c r="R324" s="67" t="s">
        <v>195</v>
      </c>
      <c r="S324" s="67" t="s">
        <v>195</v>
      </c>
      <c r="T324" s="67" t="s">
        <v>195</v>
      </c>
      <c r="U324" s="67">
        <v>2011</v>
      </c>
      <c r="V324" s="67">
        <v>2013</v>
      </c>
      <c r="W324" s="67" t="s">
        <v>195</v>
      </c>
      <c r="X324" s="67">
        <v>2009</v>
      </c>
      <c r="Y324" s="67">
        <v>2011</v>
      </c>
      <c r="Z324" s="67" t="s">
        <v>195</v>
      </c>
      <c r="AA324" s="67">
        <v>2013</v>
      </c>
      <c r="AB324" s="67">
        <v>2013</v>
      </c>
      <c r="AC324" s="67" t="s">
        <v>195</v>
      </c>
      <c r="AD324" s="67">
        <v>2011</v>
      </c>
      <c r="AE324" s="67" t="s">
        <v>356</v>
      </c>
      <c r="AF324" s="67" t="s">
        <v>356</v>
      </c>
      <c r="AG324" s="67"/>
      <c r="AH324" s="52"/>
    </row>
    <row r="325" spans="2:34" s="49" customFormat="1" x14ac:dyDescent="0.25">
      <c r="B325" s="30"/>
      <c r="C325" s="30"/>
      <c r="D325" s="307" t="s">
        <v>484</v>
      </c>
      <c r="E325" s="318" t="b">
        <f t="shared" si="21"/>
        <v>0</v>
      </c>
      <c r="F325" s="72" t="s">
        <v>195</v>
      </c>
      <c r="G325" s="72" t="s">
        <v>195</v>
      </c>
      <c r="H325" s="72" t="s">
        <v>195</v>
      </c>
      <c r="I325" s="72" t="s">
        <v>195</v>
      </c>
      <c r="J325" s="72" t="s">
        <v>195</v>
      </c>
      <c r="K325" s="72" t="s">
        <v>195</v>
      </c>
      <c r="L325" s="72" t="s">
        <v>195</v>
      </c>
      <c r="M325" s="72" t="s">
        <v>195</v>
      </c>
      <c r="N325" s="72" t="s">
        <v>195</v>
      </c>
      <c r="O325" s="72" t="s">
        <v>195</v>
      </c>
      <c r="P325" s="72" t="s">
        <v>195</v>
      </c>
      <c r="Q325" s="72" t="s">
        <v>195</v>
      </c>
      <c r="R325" s="72" t="s">
        <v>195</v>
      </c>
      <c r="S325" s="72" t="s">
        <v>195</v>
      </c>
      <c r="T325" s="72" t="s">
        <v>195</v>
      </c>
      <c r="U325" s="72" t="s">
        <v>195</v>
      </c>
      <c r="V325" s="72" t="s">
        <v>195</v>
      </c>
      <c r="W325" s="72" t="s">
        <v>195</v>
      </c>
      <c r="X325" s="72" t="s">
        <v>195</v>
      </c>
      <c r="Y325" s="72" t="s">
        <v>195</v>
      </c>
      <c r="Z325" s="72" t="s">
        <v>195</v>
      </c>
      <c r="AA325" s="72" t="s">
        <v>195</v>
      </c>
      <c r="AB325" s="72" t="s">
        <v>195</v>
      </c>
      <c r="AC325" s="72" t="s">
        <v>195</v>
      </c>
      <c r="AD325" s="72" t="s">
        <v>195</v>
      </c>
      <c r="AE325" s="72" t="s">
        <v>195</v>
      </c>
      <c r="AF325" s="72" t="s">
        <v>195</v>
      </c>
      <c r="AG325" s="72" t="s">
        <v>195</v>
      </c>
      <c r="AH325" s="30" t="s">
        <v>460</v>
      </c>
    </row>
    <row r="326" spans="2:34" s="49" customFormat="1" x14ac:dyDescent="0.25">
      <c r="B326" s="30"/>
      <c r="C326" s="30"/>
      <c r="D326" s="300" t="s">
        <v>485</v>
      </c>
      <c r="E326" s="318" t="b">
        <f t="shared" si="21"/>
        <v>0</v>
      </c>
      <c r="F326" s="72" t="s">
        <v>195</v>
      </c>
      <c r="G326" s="72" t="s">
        <v>195</v>
      </c>
      <c r="H326" s="72" t="s">
        <v>195</v>
      </c>
      <c r="I326" s="72" t="s">
        <v>195</v>
      </c>
      <c r="J326" s="72" t="s">
        <v>195</v>
      </c>
      <c r="K326" s="72" t="s">
        <v>195</v>
      </c>
      <c r="L326" s="72" t="s">
        <v>195</v>
      </c>
      <c r="M326" s="72" t="s">
        <v>195</v>
      </c>
      <c r="N326" s="72">
        <v>29</v>
      </c>
      <c r="O326" s="72">
        <v>34</v>
      </c>
      <c r="P326" s="72" t="s">
        <v>195</v>
      </c>
      <c r="Q326" s="72" t="s">
        <v>195</v>
      </c>
      <c r="R326" s="72" t="s">
        <v>195</v>
      </c>
      <c r="S326" s="72" t="s">
        <v>195</v>
      </c>
      <c r="T326" s="72" t="s">
        <v>195</v>
      </c>
      <c r="U326" s="72">
        <v>70</v>
      </c>
      <c r="V326" s="72" t="s">
        <v>195</v>
      </c>
      <c r="W326" s="72" t="s">
        <v>195</v>
      </c>
      <c r="X326" s="72" t="s">
        <v>195</v>
      </c>
      <c r="Y326" s="72" t="s">
        <v>195</v>
      </c>
      <c r="Z326" s="72" t="s">
        <v>195</v>
      </c>
      <c r="AA326" s="72">
        <v>62</v>
      </c>
      <c r="AB326" s="72" t="s">
        <v>195</v>
      </c>
      <c r="AC326" s="72" t="s">
        <v>195</v>
      </c>
      <c r="AD326" s="72" t="s">
        <v>195</v>
      </c>
      <c r="AE326" s="72" t="s">
        <v>195</v>
      </c>
      <c r="AF326" s="72" t="s">
        <v>195</v>
      </c>
      <c r="AG326" s="72" t="s">
        <v>195</v>
      </c>
      <c r="AH326" s="30" t="s">
        <v>460</v>
      </c>
    </row>
    <row r="327" spans="2:34" s="49" customFormat="1" x14ac:dyDescent="0.25">
      <c r="B327" s="30"/>
      <c r="C327" s="30"/>
      <c r="D327" s="300" t="s">
        <v>486</v>
      </c>
      <c r="E327" s="318" t="b">
        <f t="shared" si="21"/>
        <v>0</v>
      </c>
      <c r="F327" s="72" t="s">
        <v>195</v>
      </c>
      <c r="G327" s="72" t="s">
        <v>195</v>
      </c>
      <c r="H327" s="72" t="s">
        <v>195</v>
      </c>
      <c r="I327" s="72" t="s">
        <v>195</v>
      </c>
      <c r="J327" s="72" t="s">
        <v>195</v>
      </c>
      <c r="K327" s="72" t="s">
        <v>195</v>
      </c>
      <c r="L327" s="72" t="s">
        <v>195</v>
      </c>
      <c r="M327" s="72">
        <v>13</v>
      </c>
      <c r="N327" s="72">
        <v>35</v>
      </c>
      <c r="O327" s="72">
        <v>34</v>
      </c>
      <c r="P327" s="72" t="s">
        <v>195</v>
      </c>
      <c r="Q327" s="72" t="s">
        <v>195</v>
      </c>
      <c r="R327" s="72" t="s">
        <v>195</v>
      </c>
      <c r="S327" s="72" t="s">
        <v>195</v>
      </c>
      <c r="T327" s="72" t="s">
        <v>195</v>
      </c>
      <c r="U327" s="72">
        <v>70</v>
      </c>
      <c r="V327" s="72" t="s">
        <v>195</v>
      </c>
      <c r="W327" s="72" t="s">
        <v>195</v>
      </c>
      <c r="X327" s="72" t="s">
        <v>195</v>
      </c>
      <c r="Y327" s="72">
        <v>40</v>
      </c>
      <c r="Z327" s="72" t="s">
        <v>195</v>
      </c>
      <c r="AA327" s="72">
        <v>53</v>
      </c>
      <c r="AB327" s="72" t="s">
        <v>195</v>
      </c>
      <c r="AC327" s="72" t="s">
        <v>195</v>
      </c>
      <c r="AD327" s="72" t="s">
        <v>195</v>
      </c>
      <c r="AE327" s="72" t="s">
        <v>195</v>
      </c>
      <c r="AF327" s="72" t="s">
        <v>195</v>
      </c>
      <c r="AG327" s="72" t="s">
        <v>195</v>
      </c>
      <c r="AH327" s="30" t="s">
        <v>460</v>
      </c>
    </row>
    <row r="328" spans="2:34" s="49" customFormat="1" x14ac:dyDescent="0.25">
      <c r="B328" s="30"/>
      <c r="C328" s="30"/>
      <c r="D328" s="300" t="s">
        <v>487</v>
      </c>
      <c r="E328" s="318" t="b">
        <f t="shared" si="21"/>
        <v>0</v>
      </c>
      <c r="F328" s="72" t="s">
        <v>195</v>
      </c>
      <c r="G328" s="72" t="s">
        <v>195</v>
      </c>
      <c r="H328" s="72" t="s">
        <v>195</v>
      </c>
      <c r="I328" s="72" t="s">
        <v>195</v>
      </c>
      <c r="J328" s="72" t="s">
        <v>195</v>
      </c>
      <c r="K328" s="72" t="s">
        <v>195</v>
      </c>
      <c r="L328" s="72" t="s">
        <v>195</v>
      </c>
      <c r="M328" s="72" t="s">
        <v>195</v>
      </c>
      <c r="N328" s="72">
        <v>56</v>
      </c>
      <c r="O328" s="72">
        <v>23.7</v>
      </c>
      <c r="P328" s="72" t="s">
        <v>195</v>
      </c>
      <c r="Q328" s="72" t="s">
        <v>195</v>
      </c>
      <c r="R328" s="72" t="s">
        <v>195</v>
      </c>
      <c r="S328" s="72" t="s">
        <v>195</v>
      </c>
      <c r="T328" s="72" t="s">
        <v>195</v>
      </c>
      <c r="U328" s="72">
        <v>55.1</v>
      </c>
      <c r="V328" s="72" t="s">
        <v>195</v>
      </c>
      <c r="W328" s="72" t="s">
        <v>195</v>
      </c>
      <c r="X328" s="72" t="s">
        <v>195</v>
      </c>
      <c r="Y328" s="72">
        <v>51.9</v>
      </c>
      <c r="Z328" s="72" t="s">
        <v>195</v>
      </c>
      <c r="AA328" s="72">
        <v>58.3</v>
      </c>
      <c r="AB328" s="72" t="s">
        <v>195</v>
      </c>
      <c r="AC328" s="72" t="s">
        <v>195</v>
      </c>
      <c r="AD328" s="72" t="s">
        <v>195</v>
      </c>
      <c r="AE328" s="72" t="s">
        <v>195</v>
      </c>
      <c r="AF328" s="72" t="s">
        <v>195</v>
      </c>
      <c r="AG328" s="72" t="s">
        <v>195</v>
      </c>
      <c r="AH328" s="30" t="s">
        <v>460</v>
      </c>
    </row>
    <row r="329" spans="2:34" s="49" customFormat="1" x14ac:dyDescent="0.25">
      <c r="B329" s="30"/>
      <c r="C329" s="30"/>
      <c r="D329" s="300" t="s">
        <v>488</v>
      </c>
      <c r="E329" s="318" t="b">
        <f t="shared" si="21"/>
        <v>0</v>
      </c>
      <c r="F329" s="72" t="s">
        <v>195</v>
      </c>
      <c r="G329" s="72" t="s">
        <v>195</v>
      </c>
      <c r="H329" s="72" t="s">
        <v>195</v>
      </c>
      <c r="I329" s="72" t="s">
        <v>195</v>
      </c>
      <c r="J329" s="72" t="s">
        <v>195</v>
      </c>
      <c r="K329" s="72" t="s">
        <v>195</v>
      </c>
      <c r="L329" s="72" t="s">
        <v>195</v>
      </c>
      <c r="M329" s="72" t="s">
        <v>195</v>
      </c>
      <c r="N329" s="72" t="s">
        <v>195</v>
      </c>
      <c r="O329" s="72" t="s">
        <v>195</v>
      </c>
      <c r="P329" s="72" t="s">
        <v>195</v>
      </c>
      <c r="Q329" s="72" t="s">
        <v>195</v>
      </c>
      <c r="R329" s="72" t="s">
        <v>195</v>
      </c>
      <c r="S329" s="72" t="s">
        <v>195</v>
      </c>
      <c r="T329" s="72" t="s">
        <v>195</v>
      </c>
      <c r="U329" s="72" t="s">
        <v>195</v>
      </c>
      <c r="V329" s="72" t="s">
        <v>195</v>
      </c>
      <c r="W329" s="72" t="s">
        <v>195</v>
      </c>
      <c r="X329" s="72" t="s">
        <v>195</v>
      </c>
      <c r="Y329" s="72">
        <v>49</v>
      </c>
      <c r="Z329" s="72" t="s">
        <v>195</v>
      </c>
      <c r="AA329" s="72" t="s">
        <v>195</v>
      </c>
      <c r="AB329" s="72" t="s">
        <v>195</v>
      </c>
      <c r="AC329" s="72" t="s">
        <v>195</v>
      </c>
      <c r="AD329" s="72" t="s">
        <v>195</v>
      </c>
      <c r="AE329" s="72" t="s">
        <v>195</v>
      </c>
      <c r="AF329" s="72" t="s">
        <v>195</v>
      </c>
      <c r="AG329" s="72" t="s">
        <v>195</v>
      </c>
      <c r="AH329" s="30" t="s">
        <v>460</v>
      </c>
    </row>
    <row r="330" spans="2:34" s="49" customFormat="1" x14ac:dyDescent="0.25">
      <c r="B330" s="30"/>
      <c r="C330" s="30"/>
      <c r="D330" s="301" t="s">
        <v>489</v>
      </c>
      <c r="E330" s="318" t="b">
        <f t="shared" si="21"/>
        <v>0</v>
      </c>
      <c r="F330" s="72" t="s">
        <v>195</v>
      </c>
      <c r="G330" s="72" t="s">
        <v>195</v>
      </c>
      <c r="H330" s="72" t="s">
        <v>195</v>
      </c>
      <c r="I330" s="72" t="s">
        <v>195</v>
      </c>
      <c r="J330" s="72" t="s">
        <v>195</v>
      </c>
      <c r="K330" s="72" t="s">
        <v>195</v>
      </c>
      <c r="L330" s="72" t="s">
        <v>195</v>
      </c>
      <c r="M330" s="72" t="s">
        <v>195</v>
      </c>
      <c r="N330" s="72" t="s">
        <v>195</v>
      </c>
      <c r="O330" s="72" t="s">
        <v>195</v>
      </c>
      <c r="P330" s="72" t="s">
        <v>195</v>
      </c>
      <c r="Q330" s="72" t="s">
        <v>195</v>
      </c>
      <c r="R330" s="72" t="s">
        <v>195</v>
      </c>
      <c r="S330" s="72" t="s">
        <v>195</v>
      </c>
      <c r="T330" s="72" t="s">
        <v>195</v>
      </c>
      <c r="U330" s="72">
        <v>55.1</v>
      </c>
      <c r="V330" s="72" t="s">
        <v>195</v>
      </c>
      <c r="W330" s="72" t="s">
        <v>195</v>
      </c>
      <c r="X330" s="72" t="s">
        <v>195</v>
      </c>
      <c r="Y330" s="72" t="s">
        <v>195</v>
      </c>
      <c r="Z330" s="72" t="s">
        <v>195</v>
      </c>
      <c r="AA330" s="72">
        <v>62.9</v>
      </c>
      <c r="AB330" s="72">
        <v>24.2</v>
      </c>
      <c r="AC330" s="72" t="s">
        <v>195</v>
      </c>
      <c r="AD330" s="72" t="s">
        <v>195</v>
      </c>
      <c r="AE330" s="72" t="s">
        <v>195</v>
      </c>
      <c r="AF330" s="72" t="s">
        <v>195</v>
      </c>
      <c r="AG330" s="72" t="s">
        <v>195</v>
      </c>
      <c r="AH330" s="30" t="s">
        <v>460</v>
      </c>
    </row>
    <row r="331" spans="2:34" s="49" customFormat="1" ht="25.5" x14ac:dyDescent="0.25">
      <c r="B331" s="30"/>
      <c r="C331" s="30" t="s">
        <v>701</v>
      </c>
      <c r="D331" s="300" t="str">
        <f>"   "&amp;D330&amp;" or most recent"</f>
        <v xml:space="preserve">   Percentage of people who inject drugs (aged &lt;25) using a condom at last sex, 2013 or most recent</v>
      </c>
      <c r="E331" s="318" t="b">
        <f t="shared" si="21"/>
        <v>0</v>
      </c>
      <c r="F331" s="65" t="s">
        <v>195</v>
      </c>
      <c r="G331" s="65" t="str">
        <f>G328</f>
        <v>-</v>
      </c>
      <c r="H331" s="65" t="str">
        <f>H326</f>
        <v>-</v>
      </c>
      <c r="I331" s="65" t="str">
        <f>I328</f>
        <v>-</v>
      </c>
      <c r="J331" s="65" t="str">
        <f>J330</f>
        <v>-</v>
      </c>
      <c r="K331" s="65" t="str">
        <f>K327</f>
        <v>-</v>
      </c>
      <c r="L331" s="65" t="str">
        <f>L328</f>
        <v>-</v>
      </c>
      <c r="M331" s="65">
        <f>M327</f>
        <v>13</v>
      </c>
      <c r="N331" s="65">
        <f>N328</f>
        <v>56</v>
      </c>
      <c r="O331" s="65">
        <f>O328</f>
        <v>23.7</v>
      </c>
      <c r="P331" s="65" t="str">
        <f>P327</f>
        <v>-</v>
      </c>
      <c r="Q331" s="65" t="str">
        <f>Q325</f>
        <v>-</v>
      </c>
      <c r="R331" s="65" t="str">
        <f>R326</f>
        <v>-</v>
      </c>
      <c r="S331" s="65" t="str">
        <f>S327</f>
        <v>-</v>
      </c>
      <c r="T331" s="65" t="s">
        <v>195</v>
      </c>
      <c r="U331" s="65">
        <f>U330</f>
        <v>55.1</v>
      </c>
      <c r="V331" s="65" t="str">
        <f>V330</f>
        <v>-</v>
      </c>
      <c r="W331" s="65" t="str">
        <f>W328</f>
        <v>-</v>
      </c>
      <c r="X331" s="65" t="str">
        <f>X327</f>
        <v>-</v>
      </c>
      <c r="Y331" s="65">
        <f>Y329</f>
        <v>49</v>
      </c>
      <c r="Z331" s="65" t="str">
        <f>Z327</f>
        <v>-</v>
      </c>
      <c r="AA331" s="65">
        <f>AA330</f>
        <v>62.9</v>
      </c>
      <c r="AB331" s="65">
        <f>AB330</f>
        <v>24.2</v>
      </c>
      <c r="AC331" s="65" t="s">
        <v>195</v>
      </c>
      <c r="AD331" s="65" t="str">
        <f>AD328</f>
        <v>-</v>
      </c>
      <c r="AE331" s="65" t="str">
        <f>AE330</f>
        <v>-</v>
      </c>
      <c r="AF331" s="65" t="str">
        <f>AF330</f>
        <v>-</v>
      </c>
      <c r="AG331" s="65"/>
      <c r="AH331" s="52"/>
    </row>
    <row r="332" spans="2:34" s="49" customFormat="1" x14ac:dyDescent="0.25">
      <c r="B332" s="30"/>
      <c r="C332" s="30"/>
      <c r="D332" s="299" t="s">
        <v>199</v>
      </c>
      <c r="E332" s="321" t="b">
        <f t="shared" si="21"/>
        <v>0</v>
      </c>
      <c r="F332" s="67" t="s">
        <v>195</v>
      </c>
      <c r="G332" s="67" t="s">
        <v>195</v>
      </c>
      <c r="H332" s="67" t="s">
        <v>195</v>
      </c>
      <c r="I332" s="67" t="s">
        <v>195</v>
      </c>
      <c r="J332" s="67" t="s">
        <v>195</v>
      </c>
      <c r="K332" s="67" t="s">
        <v>195</v>
      </c>
      <c r="L332" s="67" t="s">
        <v>195</v>
      </c>
      <c r="M332" s="67">
        <v>2009</v>
      </c>
      <c r="N332" s="67">
        <v>2011</v>
      </c>
      <c r="O332" s="67">
        <v>2011</v>
      </c>
      <c r="P332" s="67" t="s">
        <v>195</v>
      </c>
      <c r="Q332" s="67" t="s">
        <v>195</v>
      </c>
      <c r="R332" s="67" t="s">
        <v>195</v>
      </c>
      <c r="S332" s="67" t="s">
        <v>195</v>
      </c>
      <c r="T332" s="67" t="s">
        <v>195</v>
      </c>
      <c r="U332" s="67">
        <v>2013</v>
      </c>
      <c r="V332" s="67" t="s">
        <v>195</v>
      </c>
      <c r="W332" s="67" t="s">
        <v>195</v>
      </c>
      <c r="X332" s="67" t="s">
        <v>195</v>
      </c>
      <c r="Y332" s="67">
        <v>2012</v>
      </c>
      <c r="Z332" s="67" t="s">
        <v>195</v>
      </c>
      <c r="AA332" s="67">
        <v>2013</v>
      </c>
      <c r="AB332" s="67">
        <v>2013</v>
      </c>
      <c r="AC332" s="67" t="s">
        <v>195</v>
      </c>
      <c r="AD332" s="67" t="s">
        <v>195</v>
      </c>
      <c r="AE332" s="67" t="s">
        <v>356</v>
      </c>
      <c r="AF332" s="67" t="s">
        <v>356</v>
      </c>
      <c r="AG332" s="67"/>
      <c r="AH332" s="52"/>
    </row>
    <row r="333" spans="2:34" s="49" customFormat="1" ht="25.5" x14ac:dyDescent="0.25">
      <c r="B333" s="30"/>
      <c r="C333" s="30"/>
      <c r="D333" s="298" t="s">
        <v>490</v>
      </c>
      <c r="E333" s="318" t="b">
        <f t="shared" si="21"/>
        <v>0</v>
      </c>
      <c r="F333" s="72" t="s">
        <v>195</v>
      </c>
      <c r="G333" s="72" t="s">
        <v>195</v>
      </c>
      <c r="H333" s="72" t="s">
        <v>195</v>
      </c>
      <c r="I333" s="72" t="s">
        <v>195</v>
      </c>
      <c r="J333" s="72" t="s">
        <v>195</v>
      </c>
      <c r="K333" s="72" t="s">
        <v>195</v>
      </c>
      <c r="L333" s="72" t="s">
        <v>195</v>
      </c>
      <c r="M333" s="72" t="s">
        <v>195</v>
      </c>
      <c r="N333" s="72" t="s">
        <v>195</v>
      </c>
      <c r="O333" s="72" t="s">
        <v>195</v>
      </c>
      <c r="P333" s="72" t="s">
        <v>195</v>
      </c>
      <c r="Q333" s="72" t="s">
        <v>195</v>
      </c>
      <c r="R333" s="72" t="s">
        <v>195</v>
      </c>
      <c r="S333" s="72" t="s">
        <v>195</v>
      </c>
      <c r="T333" s="72" t="s">
        <v>195</v>
      </c>
      <c r="U333" s="72" t="s">
        <v>195</v>
      </c>
      <c r="V333" s="72" t="s">
        <v>195</v>
      </c>
      <c r="W333" s="72" t="s">
        <v>195</v>
      </c>
      <c r="X333" s="72" t="s">
        <v>195</v>
      </c>
      <c r="Y333" s="72" t="s">
        <v>195</v>
      </c>
      <c r="Z333" s="72" t="s">
        <v>195</v>
      </c>
      <c r="AA333" s="72" t="s">
        <v>195</v>
      </c>
      <c r="AB333" s="72" t="s">
        <v>195</v>
      </c>
      <c r="AC333" s="72" t="s">
        <v>195</v>
      </c>
      <c r="AD333" s="72" t="s">
        <v>195</v>
      </c>
      <c r="AE333" s="72" t="s">
        <v>195</v>
      </c>
      <c r="AF333" s="72" t="s">
        <v>195</v>
      </c>
      <c r="AG333" s="72" t="s">
        <v>195</v>
      </c>
      <c r="AH333" s="30" t="s">
        <v>460</v>
      </c>
    </row>
    <row r="334" spans="2:34" s="49" customFormat="1" ht="25.5" x14ac:dyDescent="0.25">
      <c r="B334" s="30"/>
      <c r="C334" s="30"/>
      <c r="D334" s="305" t="s">
        <v>491</v>
      </c>
      <c r="E334" s="318" t="b">
        <f t="shared" si="21"/>
        <v>0</v>
      </c>
      <c r="F334" s="72" t="s">
        <v>195</v>
      </c>
      <c r="G334" s="72" t="s">
        <v>195</v>
      </c>
      <c r="H334" s="72" t="s">
        <v>195</v>
      </c>
      <c r="I334" s="72" t="s">
        <v>195</v>
      </c>
      <c r="J334" s="72" t="s">
        <v>195</v>
      </c>
      <c r="K334" s="72" t="s">
        <v>195</v>
      </c>
      <c r="L334" s="72" t="s">
        <v>195</v>
      </c>
      <c r="M334" s="72" t="s">
        <v>195</v>
      </c>
      <c r="N334" s="72">
        <v>83</v>
      </c>
      <c r="O334" s="72">
        <v>77</v>
      </c>
      <c r="P334" s="72" t="s">
        <v>195</v>
      </c>
      <c r="Q334" s="72" t="s">
        <v>195</v>
      </c>
      <c r="R334" s="72" t="s">
        <v>195</v>
      </c>
      <c r="S334" s="72" t="s">
        <v>195</v>
      </c>
      <c r="T334" s="72" t="s">
        <v>195</v>
      </c>
      <c r="U334" s="72">
        <v>85</v>
      </c>
      <c r="V334" s="72" t="s">
        <v>195</v>
      </c>
      <c r="W334" s="72" t="s">
        <v>195</v>
      </c>
      <c r="X334" s="72" t="s">
        <v>195</v>
      </c>
      <c r="Y334" s="72" t="s">
        <v>195</v>
      </c>
      <c r="Z334" s="72" t="s">
        <v>195</v>
      </c>
      <c r="AA334" s="72">
        <v>83</v>
      </c>
      <c r="AB334" s="72" t="s">
        <v>195</v>
      </c>
      <c r="AC334" s="72" t="s">
        <v>195</v>
      </c>
      <c r="AD334" s="72" t="s">
        <v>195</v>
      </c>
      <c r="AE334" s="72" t="s">
        <v>195</v>
      </c>
      <c r="AF334" s="72" t="s">
        <v>195</v>
      </c>
      <c r="AG334" s="72" t="s">
        <v>195</v>
      </c>
      <c r="AH334" s="30" t="s">
        <v>460</v>
      </c>
    </row>
    <row r="335" spans="2:34" s="49" customFormat="1" ht="25.5" x14ac:dyDescent="0.25">
      <c r="B335" s="30"/>
      <c r="C335" s="30"/>
      <c r="D335" s="305" t="s">
        <v>492</v>
      </c>
      <c r="E335" s="318" t="b">
        <f t="shared" si="21"/>
        <v>0</v>
      </c>
      <c r="F335" s="72" t="s">
        <v>195</v>
      </c>
      <c r="G335" s="72" t="s">
        <v>195</v>
      </c>
      <c r="H335" s="72" t="s">
        <v>195</v>
      </c>
      <c r="I335" s="72" t="s">
        <v>195</v>
      </c>
      <c r="J335" s="72" t="s">
        <v>195</v>
      </c>
      <c r="K335" s="72" t="s">
        <v>195</v>
      </c>
      <c r="L335" s="72" t="s">
        <v>195</v>
      </c>
      <c r="M335" s="72">
        <v>85</v>
      </c>
      <c r="N335" s="72">
        <v>87</v>
      </c>
      <c r="O335" s="72">
        <v>77</v>
      </c>
      <c r="P335" s="72" t="s">
        <v>195</v>
      </c>
      <c r="Q335" s="72" t="s">
        <v>195</v>
      </c>
      <c r="R335" s="72" t="s">
        <v>195</v>
      </c>
      <c r="S335" s="72" t="s">
        <v>195</v>
      </c>
      <c r="T335" s="72" t="s">
        <v>195</v>
      </c>
      <c r="U335" s="72">
        <v>85</v>
      </c>
      <c r="V335" s="72" t="s">
        <v>195</v>
      </c>
      <c r="W335" s="72" t="s">
        <v>195</v>
      </c>
      <c r="X335" s="72" t="s">
        <v>195</v>
      </c>
      <c r="Y335" s="72">
        <v>61</v>
      </c>
      <c r="Z335" s="72" t="s">
        <v>195</v>
      </c>
      <c r="AA335" s="72">
        <v>89</v>
      </c>
      <c r="AB335" s="72" t="s">
        <v>195</v>
      </c>
      <c r="AC335" s="72" t="s">
        <v>195</v>
      </c>
      <c r="AD335" s="72" t="s">
        <v>195</v>
      </c>
      <c r="AE335" s="72" t="s">
        <v>195</v>
      </c>
      <c r="AF335" s="72" t="s">
        <v>195</v>
      </c>
      <c r="AG335" s="72" t="s">
        <v>195</v>
      </c>
      <c r="AH335" s="30" t="s">
        <v>460</v>
      </c>
    </row>
    <row r="336" spans="2:34" s="49" customFormat="1" ht="25.5" x14ac:dyDescent="0.25">
      <c r="B336" s="30"/>
      <c r="C336" s="30"/>
      <c r="D336" s="305" t="s">
        <v>493</v>
      </c>
      <c r="E336" s="318" t="b">
        <f t="shared" si="21"/>
        <v>0</v>
      </c>
      <c r="F336" s="72" t="s">
        <v>195</v>
      </c>
      <c r="G336" s="72" t="s">
        <v>195</v>
      </c>
      <c r="H336" s="72" t="s">
        <v>195</v>
      </c>
      <c r="I336" s="72" t="s">
        <v>195</v>
      </c>
      <c r="J336" s="72" t="s">
        <v>195</v>
      </c>
      <c r="K336" s="72" t="s">
        <v>195</v>
      </c>
      <c r="L336" s="72" t="s">
        <v>195</v>
      </c>
      <c r="M336" s="72" t="s">
        <v>195</v>
      </c>
      <c r="N336" s="72">
        <v>82.2</v>
      </c>
      <c r="O336" s="72">
        <v>91.1</v>
      </c>
      <c r="P336" s="72" t="s">
        <v>195</v>
      </c>
      <c r="Q336" s="72" t="s">
        <v>195</v>
      </c>
      <c r="R336" s="72" t="s">
        <v>195</v>
      </c>
      <c r="S336" s="72" t="s">
        <v>195</v>
      </c>
      <c r="T336" s="72" t="s">
        <v>195</v>
      </c>
      <c r="U336" s="72">
        <v>75.5</v>
      </c>
      <c r="V336" s="72" t="s">
        <v>195</v>
      </c>
      <c r="W336" s="72" t="s">
        <v>195</v>
      </c>
      <c r="X336" s="72" t="s">
        <v>195</v>
      </c>
      <c r="Y336" s="72">
        <v>87</v>
      </c>
      <c r="Z336" s="72" t="s">
        <v>195</v>
      </c>
      <c r="AA336" s="72">
        <v>94.6</v>
      </c>
      <c r="AB336" s="72" t="s">
        <v>195</v>
      </c>
      <c r="AC336" s="72" t="s">
        <v>195</v>
      </c>
      <c r="AD336" s="72" t="s">
        <v>195</v>
      </c>
      <c r="AE336" s="72" t="s">
        <v>195</v>
      </c>
      <c r="AF336" s="72" t="s">
        <v>195</v>
      </c>
      <c r="AG336" s="72" t="s">
        <v>195</v>
      </c>
      <c r="AH336" s="30" t="s">
        <v>460</v>
      </c>
    </row>
    <row r="337" spans="2:34" s="49" customFormat="1" ht="25.5" x14ac:dyDescent="0.25">
      <c r="B337" s="30"/>
      <c r="C337" s="30"/>
      <c r="D337" s="305" t="s">
        <v>494</v>
      </c>
      <c r="E337" s="318" t="b">
        <f t="shared" si="21"/>
        <v>0</v>
      </c>
      <c r="F337" s="72" t="s">
        <v>195</v>
      </c>
      <c r="G337" s="72" t="s">
        <v>195</v>
      </c>
      <c r="H337" s="72" t="s">
        <v>195</v>
      </c>
      <c r="I337" s="72" t="s">
        <v>195</v>
      </c>
      <c r="J337" s="72" t="s">
        <v>195</v>
      </c>
      <c r="K337" s="72" t="s">
        <v>195</v>
      </c>
      <c r="L337" s="72" t="s">
        <v>195</v>
      </c>
      <c r="M337" s="72" t="s">
        <v>195</v>
      </c>
      <c r="N337" s="72" t="s">
        <v>195</v>
      </c>
      <c r="O337" s="72" t="s">
        <v>195</v>
      </c>
      <c r="P337" s="72" t="s">
        <v>195</v>
      </c>
      <c r="Q337" s="72" t="s">
        <v>195</v>
      </c>
      <c r="R337" s="72" t="s">
        <v>195</v>
      </c>
      <c r="S337" s="72" t="s">
        <v>195</v>
      </c>
      <c r="T337" s="72" t="s">
        <v>195</v>
      </c>
      <c r="U337" s="72" t="s">
        <v>195</v>
      </c>
      <c r="V337" s="72" t="s">
        <v>195</v>
      </c>
      <c r="W337" s="72" t="s">
        <v>195</v>
      </c>
      <c r="X337" s="72" t="s">
        <v>195</v>
      </c>
      <c r="Y337" s="72">
        <v>72.900000000000006</v>
      </c>
      <c r="Z337" s="72" t="s">
        <v>195</v>
      </c>
      <c r="AA337" s="72" t="s">
        <v>195</v>
      </c>
      <c r="AB337" s="72" t="s">
        <v>195</v>
      </c>
      <c r="AC337" s="72" t="s">
        <v>195</v>
      </c>
      <c r="AD337" s="72" t="s">
        <v>195</v>
      </c>
      <c r="AE337" s="72" t="s">
        <v>195</v>
      </c>
      <c r="AF337" s="72" t="s">
        <v>195</v>
      </c>
      <c r="AG337" s="72" t="s">
        <v>195</v>
      </c>
      <c r="AH337" s="30" t="s">
        <v>460</v>
      </c>
    </row>
    <row r="338" spans="2:34" s="49" customFormat="1" ht="25.5" x14ac:dyDescent="0.25">
      <c r="B338" s="30"/>
      <c r="C338" s="30"/>
      <c r="D338" s="298" t="s">
        <v>495</v>
      </c>
      <c r="E338" s="318" t="b">
        <f t="shared" si="21"/>
        <v>0</v>
      </c>
      <c r="F338" s="72" t="s">
        <v>195</v>
      </c>
      <c r="G338" s="72" t="s">
        <v>195</v>
      </c>
      <c r="H338" s="72" t="s">
        <v>195</v>
      </c>
      <c r="I338" s="72" t="s">
        <v>195</v>
      </c>
      <c r="J338" s="72" t="s">
        <v>195</v>
      </c>
      <c r="K338" s="72" t="s">
        <v>195</v>
      </c>
      <c r="L338" s="72" t="s">
        <v>195</v>
      </c>
      <c r="M338" s="72" t="s">
        <v>195</v>
      </c>
      <c r="N338" s="72" t="s">
        <v>195</v>
      </c>
      <c r="O338" s="72" t="s">
        <v>195</v>
      </c>
      <c r="P338" s="72" t="s">
        <v>195</v>
      </c>
      <c r="Q338" s="72" t="s">
        <v>195</v>
      </c>
      <c r="R338" s="72" t="s">
        <v>195</v>
      </c>
      <c r="S338" s="72" t="s">
        <v>195</v>
      </c>
      <c r="T338" s="72" t="s">
        <v>195</v>
      </c>
      <c r="U338" s="72">
        <v>75.400000000000006</v>
      </c>
      <c r="V338" s="72" t="s">
        <v>195</v>
      </c>
      <c r="W338" s="72" t="s">
        <v>195</v>
      </c>
      <c r="X338" s="72" t="s">
        <v>195</v>
      </c>
      <c r="Y338" s="72" t="s">
        <v>195</v>
      </c>
      <c r="Z338" s="72" t="s">
        <v>195</v>
      </c>
      <c r="AA338" s="72">
        <v>97.8</v>
      </c>
      <c r="AB338" s="72">
        <v>83.6</v>
      </c>
      <c r="AC338" s="72" t="s">
        <v>195</v>
      </c>
      <c r="AD338" s="72" t="s">
        <v>195</v>
      </c>
      <c r="AE338" s="72" t="s">
        <v>195</v>
      </c>
      <c r="AF338" s="72" t="s">
        <v>195</v>
      </c>
      <c r="AG338" s="72" t="s">
        <v>195</v>
      </c>
      <c r="AH338" s="30" t="s">
        <v>460</v>
      </c>
    </row>
    <row r="339" spans="2:34" s="49" customFormat="1" ht="25.5" x14ac:dyDescent="0.25">
      <c r="B339" s="30"/>
      <c r="C339" s="30" t="s">
        <v>731</v>
      </c>
      <c r="D339" s="298" t="str">
        <f>"   "&amp;D338&amp;" or most recent"</f>
        <v xml:space="preserve">   Percentage of people who inject drugs (aged &lt;25) reporting use of sterile injecting equipment the last time they injected, 2013 or most recent</v>
      </c>
      <c r="E339" s="318" t="b">
        <f t="shared" si="21"/>
        <v>0</v>
      </c>
      <c r="F339" s="65" t="s">
        <v>195</v>
      </c>
      <c r="G339" s="65" t="str">
        <f>G336</f>
        <v>-</v>
      </c>
      <c r="H339" s="65" t="str">
        <f>H334</f>
        <v>-</v>
      </c>
      <c r="I339" s="65" t="str">
        <f>I336</f>
        <v>-</v>
      </c>
      <c r="J339" s="65" t="str">
        <f>J338</f>
        <v>-</v>
      </c>
      <c r="K339" s="65" t="str">
        <f>K335</f>
        <v>-</v>
      </c>
      <c r="L339" s="65" t="str">
        <f>L336</f>
        <v>-</v>
      </c>
      <c r="M339" s="65">
        <f>M335</f>
        <v>85</v>
      </c>
      <c r="N339" s="65">
        <f>N336</f>
        <v>82.2</v>
      </c>
      <c r="O339" s="65">
        <f>O336</f>
        <v>91.1</v>
      </c>
      <c r="P339" s="65" t="str">
        <f>P335</f>
        <v>-</v>
      </c>
      <c r="Q339" s="65" t="str">
        <f>Q333</f>
        <v>-</v>
      </c>
      <c r="R339" s="65" t="str">
        <f>R334</f>
        <v>-</v>
      </c>
      <c r="S339" s="65" t="str">
        <f>S335</f>
        <v>-</v>
      </c>
      <c r="T339" s="65" t="s">
        <v>195</v>
      </c>
      <c r="U339" s="65">
        <f>U338</f>
        <v>75.400000000000006</v>
      </c>
      <c r="V339" s="65" t="str">
        <f>V338</f>
        <v>-</v>
      </c>
      <c r="W339" s="65" t="str">
        <f>W336</f>
        <v>-</v>
      </c>
      <c r="X339" s="65" t="str">
        <f>X335</f>
        <v>-</v>
      </c>
      <c r="Y339" s="65">
        <f>Y337</f>
        <v>72.900000000000006</v>
      </c>
      <c r="Z339" s="65" t="str">
        <f>Z335</f>
        <v>-</v>
      </c>
      <c r="AA339" s="65">
        <f>AA338</f>
        <v>97.8</v>
      </c>
      <c r="AB339" s="65">
        <f>AB338</f>
        <v>83.6</v>
      </c>
      <c r="AC339" s="65" t="s">
        <v>195</v>
      </c>
      <c r="AD339" s="65" t="str">
        <f>AD336</f>
        <v>-</v>
      </c>
      <c r="AE339" s="65" t="str">
        <f>AE338</f>
        <v>-</v>
      </c>
      <c r="AF339" s="65" t="str">
        <f>AF338</f>
        <v>-</v>
      </c>
      <c r="AG339" s="65"/>
      <c r="AH339" s="52"/>
    </row>
    <row r="340" spans="2:34" s="28" customFormat="1" x14ac:dyDescent="0.25">
      <c r="B340" s="27"/>
      <c r="C340" s="27"/>
      <c r="D340" s="302" t="s">
        <v>199</v>
      </c>
      <c r="E340" s="321" t="b">
        <f t="shared" si="21"/>
        <v>0</v>
      </c>
      <c r="F340" s="22" t="s">
        <v>195</v>
      </c>
      <c r="G340" s="22" t="s">
        <v>195</v>
      </c>
      <c r="H340" s="22" t="s">
        <v>195</v>
      </c>
      <c r="I340" s="22" t="s">
        <v>195</v>
      </c>
      <c r="J340" s="22" t="s">
        <v>195</v>
      </c>
      <c r="K340" s="22" t="s">
        <v>195</v>
      </c>
      <c r="L340" s="22" t="s">
        <v>195</v>
      </c>
      <c r="M340" s="22">
        <v>2009</v>
      </c>
      <c r="N340" s="22">
        <v>2011</v>
      </c>
      <c r="O340" s="22">
        <v>2011</v>
      </c>
      <c r="P340" s="22" t="s">
        <v>195</v>
      </c>
      <c r="Q340" s="22" t="s">
        <v>195</v>
      </c>
      <c r="R340" s="22" t="s">
        <v>195</v>
      </c>
      <c r="S340" s="22" t="s">
        <v>195</v>
      </c>
      <c r="T340" s="22" t="s">
        <v>195</v>
      </c>
      <c r="U340" s="22">
        <v>2013</v>
      </c>
      <c r="V340" s="22" t="s">
        <v>195</v>
      </c>
      <c r="W340" s="22" t="s">
        <v>195</v>
      </c>
      <c r="X340" s="22" t="s">
        <v>195</v>
      </c>
      <c r="Y340" s="22">
        <v>2012</v>
      </c>
      <c r="Z340" s="22" t="s">
        <v>195</v>
      </c>
      <c r="AA340" s="22">
        <v>2013</v>
      </c>
      <c r="AB340" s="22">
        <v>2013</v>
      </c>
      <c r="AC340" s="22" t="s">
        <v>195</v>
      </c>
      <c r="AD340" s="22" t="s">
        <v>195</v>
      </c>
      <c r="AE340" s="22" t="s">
        <v>356</v>
      </c>
      <c r="AF340" s="22" t="s">
        <v>356</v>
      </c>
      <c r="AG340" s="22"/>
      <c r="AH340" s="29"/>
    </row>
    <row r="341" spans="2:34" s="49" customFormat="1" ht="25.5" x14ac:dyDescent="0.25">
      <c r="B341" s="30" t="s">
        <v>341</v>
      </c>
      <c r="C341" s="30" t="s">
        <v>496</v>
      </c>
      <c r="D341" s="290" t="s">
        <v>497</v>
      </c>
      <c r="E341" s="318" t="b">
        <f t="shared" si="21"/>
        <v>0</v>
      </c>
      <c r="F341" s="72" t="s">
        <v>195</v>
      </c>
      <c r="G341" s="72" t="s">
        <v>195</v>
      </c>
      <c r="H341" s="72">
        <v>1.9</v>
      </c>
      <c r="I341" s="72">
        <v>1.8</v>
      </c>
      <c r="J341" s="72" t="s">
        <v>195</v>
      </c>
      <c r="K341" s="72">
        <v>1.5</v>
      </c>
      <c r="L341" s="72" t="s">
        <v>195</v>
      </c>
      <c r="M341" s="72" t="s">
        <v>195</v>
      </c>
      <c r="N341" s="72" t="s">
        <v>195</v>
      </c>
      <c r="O341" s="72" t="s">
        <v>195</v>
      </c>
      <c r="P341" s="72">
        <v>3.6</v>
      </c>
      <c r="Q341" s="72">
        <v>1.1000000000000001</v>
      </c>
      <c r="R341" s="72">
        <v>4.0999999999999996</v>
      </c>
      <c r="S341" s="72">
        <v>1.8</v>
      </c>
      <c r="T341" s="72" t="s">
        <v>195</v>
      </c>
      <c r="U341" s="72">
        <v>1.3</v>
      </c>
      <c r="V341" s="72">
        <v>3.6</v>
      </c>
      <c r="W341" s="72" t="s">
        <v>195</v>
      </c>
      <c r="X341" s="72" t="s">
        <v>195</v>
      </c>
      <c r="Y341" s="72" t="s">
        <v>195</v>
      </c>
      <c r="Z341" s="72">
        <v>1.9</v>
      </c>
      <c r="AA341" s="72" t="s">
        <v>195</v>
      </c>
      <c r="AB341" s="72">
        <v>2</v>
      </c>
      <c r="AC341" s="72">
        <v>2.2000000000000002</v>
      </c>
      <c r="AD341" s="72" t="s">
        <v>195</v>
      </c>
      <c r="AE341" s="72" t="s">
        <v>195</v>
      </c>
      <c r="AF341" s="72" t="s">
        <v>195</v>
      </c>
      <c r="AG341" s="72" t="s">
        <v>195</v>
      </c>
      <c r="AH341" s="30" t="s">
        <v>207</v>
      </c>
    </row>
    <row r="342" spans="2:34" s="49" customFormat="1" x14ac:dyDescent="0.25">
      <c r="B342" s="30"/>
      <c r="C342" s="30"/>
      <c r="D342" s="291" t="s">
        <v>344</v>
      </c>
      <c r="E342" s="318" t="b">
        <f t="shared" si="21"/>
        <v>0</v>
      </c>
      <c r="F342" s="72" t="s">
        <v>195</v>
      </c>
      <c r="G342" s="72" t="s">
        <v>195</v>
      </c>
      <c r="H342" s="72">
        <v>2004</v>
      </c>
      <c r="I342" s="72">
        <v>2005</v>
      </c>
      <c r="J342" s="72" t="s">
        <v>195</v>
      </c>
      <c r="K342" s="72">
        <v>2005</v>
      </c>
      <c r="L342" s="72" t="s">
        <v>195</v>
      </c>
      <c r="M342" s="72" t="s">
        <v>195</v>
      </c>
      <c r="N342" s="72" t="s">
        <v>195</v>
      </c>
      <c r="O342" s="72" t="s">
        <v>195</v>
      </c>
      <c r="P342" s="72">
        <v>2003</v>
      </c>
      <c r="Q342" s="72">
        <v>2004</v>
      </c>
      <c r="R342" s="72">
        <v>2004</v>
      </c>
      <c r="S342" s="72">
        <v>2003</v>
      </c>
      <c r="T342" s="72" t="s">
        <v>195</v>
      </c>
      <c r="U342" s="72">
        <v>2003</v>
      </c>
      <c r="V342" s="72">
        <v>2005</v>
      </c>
      <c r="W342" s="72" t="s">
        <v>195</v>
      </c>
      <c r="X342" s="72" t="s">
        <v>195</v>
      </c>
      <c r="Y342" s="72" t="s">
        <v>195</v>
      </c>
      <c r="Z342" s="72">
        <v>2005</v>
      </c>
      <c r="AA342" s="72" t="s">
        <v>195</v>
      </c>
      <c r="AB342" s="72">
        <v>2005</v>
      </c>
      <c r="AC342" s="72">
        <v>2005</v>
      </c>
      <c r="AD342" s="72" t="s">
        <v>195</v>
      </c>
      <c r="AE342" s="72" t="s">
        <v>195</v>
      </c>
      <c r="AF342" s="72" t="s">
        <v>195</v>
      </c>
      <c r="AG342" s="72" t="s">
        <v>195</v>
      </c>
      <c r="AH342" s="30" t="s">
        <v>207</v>
      </c>
    </row>
    <row r="343" spans="2:34" s="49" customFormat="1" ht="25.5" x14ac:dyDescent="0.25">
      <c r="B343" s="30"/>
      <c r="C343" s="30"/>
      <c r="D343" s="295" t="s">
        <v>498</v>
      </c>
      <c r="E343" s="318" t="b">
        <f t="shared" si="21"/>
        <v>0</v>
      </c>
      <c r="F343" s="72" t="s">
        <v>195</v>
      </c>
      <c r="G343" s="72" t="s">
        <v>195</v>
      </c>
      <c r="H343" s="72" t="s">
        <v>195</v>
      </c>
      <c r="I343" s="72" t="s">
        <v>195</v>
      </c>
      <c r="J343" s="72" t="s">
        <v>195</v>
      </c>
      <c r="K343" s="72" t="s">
        <v>195</v>
      </c>
      <c r="L343" s="72">
        <v>1.7</v>
      </c>
      <c r="M343" s="72">
        <v>0.3</v>
      </c>
      <c r="N343" s="72" t="s">
        <v>195</v>
      </c>
      <c r="O343" s="72" t="s">
        <v>195</v>
      </c>
      <c r="P343" s="72" t="s">
        <v>195</v>
      </c>
      <c r="Q343" s="72" t="s">
        <v>195</v>
      </c>
      <c r="R343" s="72" t="s">
        <v>195</v>
      </c>
      <c r="S343" s="72" t="s">
        <v>195</v>
      </c>
      <c r="T343" s="72" t="s">
        <v>195</v>
      </c>
      <c r="U343" s="72" t="s">
        <v>195</v>
      </c>
      <c r="V343" s="72" t="s">
        <v>195</v>
      </c>
      <c r="W343" s="72" t="s">
        <v>195</v>
      </c>
      <c r="X343" s="72" t="s">
        <v>195</v>
      </c>
      <c r="Y343" s="72" t="s">
        <v>195</v>
      </c>
      <c r="Z343" s="72">
        <v>4.5999999999999996</v>
      </c>
      <c r="AA343" s="72" t="s">
        <v>195</v>
      </c>
      <c r="AB343" s="72" t="s">
        <v>195</v>
      </c>
      <c r="AC343" s="72" t="s">
        <v>195</v>
      </c>
      <c r="AD343" s="72">
        <v>2.9</v>
      </c>
      <c r="AE343" s="72" t="s">
        <v>195</v>
      </c>
      <c r="AF343" s="72" t="s">
        <v>195</v>
      </c>
      <c r="AG343" s="72" t="s">
        <v>195</v>
      </c>
      <c r="AH343" s="30" t="s">
        <v>207</v>
      </c>
    </row>
    <row r="344" spans="2:34" s="49" customFormat="1" ht="25.5" x14ac:dyDescent="0.25">
      <c r="B344" s="30"/>
      <c r="C344" s="30"/>
      <c r="D344" s="295" t="s">
        <v>499</v>
      </c>
      <c r="E344" s="318" t="b">
        <f t="shared" si="21"/>
        <v>0</v>
      </c>
      <c r="F344" s="72" t="s">
        <v>195</v>
      </c>
      <c r="G344" s="72" t="s">
        <v>195</v>
      </c>
      <c r="H344" s="72" t="s">
        <v>195</v>
      </c>
      <c r="I344" s="72" t="s">
        <v>195</v>
      </c>
      <c r="J344" s="72">
        <v>1.4</v>
      </c>
      <c r="K344" s="72" t="s">
        <v>195</v>
      </c>
      <c r="L344" s="72" t="s">
        <v>195</v>
      </c>
      <c r="M344" s="72" t="s">
        <v>195</v>
      </c>
      <c r="N344" s="72" t="s">
        <v>195</v>
      </c>
      <c r="O344" s="72" t="s">
        <v>195</v>
      </c>
      <c r="P344" s="72" t="s">
        <v>195</v>
      </c>
      <c r="Q344" s="72" t="s">
        <v>195</v>
      </c>
      <c r="R344" s="72" t="s">
        <v>195</v>
      </c>
      <c r="S344" s="72" t="s">
        <v>195</v>
      </c>
      <c r="T344" s="72">
        <v>5.7</v>
      </c>
      <c r="U344" s="72" t="s">
        <v>195</v>
      </c>
      <c r="V344" s="72" t="s">
        <v>195</v>
      </c>
      <c r="W344" s="72" t="s">
        <v>195</v>
      </c>
      <c r="X344" s="72">
        <v>1.8</v>
      </c>
      <c r="Y344" s="72" t="s">
        <v>195</v>
      </c>
      <c r="Z344" s="72" t="s">
        <v>195</v>
      </c>
      <c r="AA344" s="72">
        <v>5</v>
      </c>
      <c r="AB344" s="72" t="s">
        <v>195</v>
      </c>
      <c r="AC344" s="72">
        <v>7.3</v>
      </c>
      <c r="AD344" s="72" t="s">
        <v>195</v>
      </c>
      <c r="AE344" s="72" t="s">
        <v>195</v>
      </c>
      <c r="AF344" s="72" t="s">
        <v>195</v>
      </c>
      <c r="AG344" s="72" t="s">
        <v>195</v>
      </c>
      <c r="AH344" s="30" t="s">
        <v>207</v>
      </c>
    </row>
    <row r="345" spans="2:34" s="49" customFormat="1" ht="25.5" x14ac:dyDescent="0.25">
      <c r="B345" s="30"/>
      <c r="C345" s="30"/>
      <c r="D345" s="295" t="s">
        <v>500</v>
      </c>
      <c r="E345" s="318" t="b">
        <f t="shared" si="21"/>
        <v>0</v>
      </c>
      <c r="F345" s="72" t="s">
        <v>195</v>
      </c>
      <c r="G345" s="72" t="s">
        <v>195</v>
      </c>
      <c r="H345" s="72" t="s">
        <v>195</v>
      </c>
      <c r="I345" s="72" t="s">
        <v>195</v>
      </c>
      <c r="J345" s="72" t="s">
        <v>195</v>
      </c>
      <c r="K345" s="72" t="s">
        <v>195</v>
      </c>
      <c r="L345" s="72" t="s">
        <v>195</v>
      </c>
      <c r="M345" s="72" t="s">
        <v>195</v>
      </c>
      <c r="N345" s="72" t="s">
        <v>195</v>
      </c>
      <c r="O345" s="72" t="s">
        <v>195</v>
      </c>
      <c r="P345" s="72" t="s">
        <v>195</v>
      </c>
      <c r="Q345" s="72" t="s">
        <v>195</v>
      </c>
      <c r="R345" s="72" t="s">
        <v>195</v>
      </c>
      <c r="S345" s="72" t="s">
        <v>195</v>
      </c>
      <c r="T345" s="72" t="s">
        <v>195</v>
      </c>
      <c r="U345" s="72">
        <v>2.2000000000000002</v>
      </c>
      <c r="V345" s="72" t="s">
        <v>195</v>
      </c>
      <c r="W345" s="72" t="s">
        <v>195</v>
      </c>
      <c r="X345" s="72" t="s">
        <v>195</v>
      </c>
      <c r="Y345" s="72" t="s">
        <v>195</v>
      </c>
      <c r="Z345" s="72" t="s">
        <v>195</v>
      </c>
      <c r="AA345" s="72" t="s">
        <v>195</v>
      </c>
      <c r="AB345" s="72">
        <v>11.2</v>
      </c>
      <c r="AC345" s="72" t="s">
        <v>195</v>
      </c>
      <c r="AD345" s="72" t="s">
        <v>195</v>
      </c>
      <c r="AE345" s="72" t="s">
        <v>195</v>
      </c>
      <c r="AF345" s="72" t="s">
        <v>195</v>
      </c>
      <c r="AG345" s="72" t="s">
        <v>195</v>
      </c>
      <c r="AH345" s="30" t="s">
        <v>207</v>
      </c>
    </row>
    <row r="346" spans="2:34" s="49" customFormat="1" ht="25.5" x14ac:dyDescent="0.25">
      <c r="B346" s="30"/>
      <c r="C346" s="30"/>
      <c r="D346" s="295" t="s">
        <v>501</v>
      </c>
      <c r="E346" s="318" t="b">
        <f t="shared" si="21"/>
        <v>0</v>
      </c>
      <c r="F346" s="72" t="s">
        <v>195</v>
      </c>
      <c r="G346" s="72" t="s">
        <v>195</v>
      </c>
      <c r="H346" s="72" t="s">
        <v>195</v>
      </c>
      <c r="I346" s="72" t="s">
        <v>195</v>
      </c>
      <c r="J346" s="72" t="s">
        <v>195</v>
      </c>
      <c r="K346" s="72" t="s">
        <v>195</v>
      </c>
      <c r="L346" s="72" t="s">
        <v>195</v>
      </c>
      <c r="M346" s="72" t="s">
        <v>195</v>
      </c>
      <c r="N346" s="72" t="s">
        <v>195</v>
      </c>
      <c r="O346" s="72" t="s">
        <v>195</v>
      </c>
      <c r="P346" s="72">
        <v>13.1</v>
      </c>
      <c r="Q346" s="72">
        <v>11.8</v>
      </c>
      <c r="R346" s="72" t="s">
        <v>195</v>
      </c>
      <c r="S346" s="72">
        <v>5.6</v>
      </c>
      <c r="T346" s="72" t="s">
        <v>195</v>
      </c>
      <c r="U346" s="72" t="s">
        <v>195</v>
      </c>
      <c r="V346" s="72" t="s">
        <v>195</v>
      </c>
      <c r="W346" s="72" t="s">
        <v>195</v>
      </c>
      <c r="X346" s="72" t="s">
        <v>195</v>
      </c>
      <c r="Y346" s="72" t="s">
        <v>195</v>
      </c>
      <c r="Z346" s="72" t="s">
        <v>195</v>
      </c>
      <c r="AA346" s="72" t="s">
        <v>195</v>
      </c>
      <c r="AB346" s="72" t="s">
        <v>195</v>
      </c>
      <c r="AC346" s="72">
        <v>9.6999999999999993</v>
      </c>
      <c r="AD346" s="72" t="s">
        <v>195</v>
      </c>
      <c r="AE346" s="72" t="s">
        <v>195</v>
      </c>
      <c r="AF346" s="72" t="s">
        <v>195</v>
      </c>
      <c r="AG346" s="72" t="s">
        <v>195</v>
      </c>
      <c r="AH346" s="30" t="s">
        <v>207</v>
      </c>
    </row>
    <row r="347" spans="2:34" s="49" customFormat="1" ht="25.5" x14ac:dyDescent="0.25">
      <c r="B347" s="30"/>
      <c r="C347" s="30"/>
      <c r="D347" s="295" t="s">
        <v>502</v>
      </c>
      <c r="E347" s="318" t="b">
        <f t="shared" si="21"/>
        <v>0</v>
      </c>
      <c r="F347" s="72" t="s">
        <v>195</v>
      </c>
      <c r="G347" s="72" t="s">
        <v>195</v>
      </c>
      <c r="H347" s="72" t="s">
        <v>195</v>
      </c>
      <c r="I347" s="72" t="s">
        <v>195</v>
      </c>
      <c r="J347" s="72" t="s">
        <v>195</v>
      </c>
      <c r="K347" s="72" t="s">
        <v>195</v>
      </c>
      <c r="L347" s="72" t="s">
        <v>195</v>
      </c>
      <c r="M347" s="72" t="s">
        <v>195</v>
      </c>
      <c r="N347" s="72" t="s">
        <v>195</v>
      </c>
      <c r="O347" s="72" t="s">
        <v>195</v>
      </c>
      <c r="P347" s="72" t="s">
        <v>195</v>
      </c>
      <c r="Q347" s="72" t="s">
        <v>195</v>
      </c>
      <c r="R347" s="72">
        <v>21</v>
      </c>
      <c r="S347" s="72" t="s">
        <v>195</v>
      </c>
      <c r="T347" s="72" t="s">
        <v>195</v>
      </c>
      <c r="U347" s="72" t="s">
        <v>195</v>
      </c>
      <c r="V347" s="72">
        <v>23.9</v>
      </c>
      <c r="W347" s="72" t="s">
        <v>195</v>
      </c>
      <c r="X347" s="72">
        <v>18.399999999999999</v>
      </c>
      <c r="Y347" s="72" t="s">
        <v>195</v>
      </c>
      <c r="Z347" s="72" t="s">
        <v>195</v>
      </c>
      <c r="AA347" s="72" t="s">
        <v>195</v>
      </c>
      <c r="AB347" s="72">
        <v>13</v>
      </c>
      <c r="AC347" s="72" t="s">
        <v>195</v>
      </c>
      <c r="AD347" s="72" t="s">
        <v>195</v>
      </c>
      <c r="AE347" s="72" t="s">
        <v>195</v>
      </c>
      <c r="AF347" s="72" t="s">
        <v>195</v>
      </c>
      <c r="AG347" s="72" t="s">
        <v>195</v>
      </c>
      <c r="AH347" s="30" t="s">
        <v>207</v>
      </c>
    </row>
    <row r="348" spans="2:34" s="49" customFormat="1" ht="25.5" x14ac:dyDescent="0.25">
      <c r="B348" s="30"/>
      <c r="C348" s="30"/>
      <c r="D348" s="295" t="s">
        <v>503</v>
      </c>
      <c r="E348" s="318" t="b">
        <f t="shared" si="21"/>
        <v>0</v>
      </c>
      <c r="F348" s="72" t="s">
        <v>195</v>
      </c>
      <c r="G348" s="72" t="s">
        <v>195</v>
      </c>
      <c r="H348" s="72">
        <v>6.9</v>
      </c>
      <c r="I348" s="72" t="s">
        <v>195</v>
      </c>
      <c r="J348" s="72" t="s">
        <v>195</v>
      </c>
      <c r="K348" s="72">
        <v>16.5</v>
      </c>
      <c r="L348" s="72" t="s">
        <v>195</v>
      </c>
      <c r="M348" s="72" t="s">
        <v>195</v>
      </c>
      <c r="N348" s="72" t="s">
        <v>195</v>
      </c>
      <c r="O348" s="72" t="s">
        <v>195</v>
      </c>
      <c r="P348" s="72" t="s">
        <v>195</v>
      </c>
      <c r="Q348" s="72" t="s">
        <v>195</v>
      </c>
      <c r="R348" s="72" t="s">
        <v>195</v>
      </c>
      <c r="S348" s="72">
        <v>7.7</v>
      </c>
      <c r="T348" s="72" t="s">
        <v>195</v>
      </c>
      <c r="U348" s="72" t="s">
        <v>195</v>
      </c>
      <c r="V348" s="72" t="s">
        <v>195</v>
      </c>
      <c r="W348" s="72" t="s">
        <v>195</v>
      </c>
      <c r="X348" s="72" t="s">
        <v>195</v>
      </c>
      <c r="Y348" s="72" t="s">
        <v>195</v>
      </c>
      <c r="Z348" s="72">
        <v>17.399999999999999</v>
      </c>
      <c r="AA348" s="72" t="s">
        <v>195</v>
      </c>
      <c r="AB348" s="72" t="s">
        <v>195</v>
      </c>
      <c r="AC348" s="72" t="s">
        <v>195</v>
      </c>
      <c r="AD348" s="72">
        <v>7</v>
      </c>
      <c r="AE348" s="72" t="s">
        <v>195</v>
      </c>
      <c r="AF348" s="72" t="s">
        <v>195</v>
      </c>
      <c r="AG348" s="72" t="s">
        <v>195</v>
      </c>
      <c r="AH348" s="30" t="s">
        <v>207</v>
      </c>
    </row>
    <row r="349" spans="2:34" s="49" customFormat="1" ht="25.5" x14ac:dyDescent="0.25">
      <c r="B349" s="30"/>
      <c r="C349" s="30"/>
      <c r="D349" s="295" t="s">
        <v>504</v>
      </c>
      <c r="E349" s="318" t="b">
        <f t="shared" si="21"/>
        <v>0</v>
      </c>
      <c r="F349" s="72" t="s">
        <v>195</v>
      </c>
      <c r="G349" s="72" t="s">
        <v>195</v>
      </c>
      <c r="H349" s="72" t="s">
        <v>195</v>
      </c>
      <c r="I349" s="72">
        <v>5.2</v>
      </c>
      <c r="J349" s="72" t="s">
        <v>195</v>
      </c>
      <c r="K349" s="72" t="s">
        <v>195</v>
      </c>
      <c r="L349" s="72">
        <v>4.3</v>
      </c>
      <c r="M349" s="72" t="s">
        <v>195</v>
      </c>
      <c r="N349" s="72" t="s">
        <v>195</v>
      </c>
      <c r="O349" s="72" t="s">
        <v>195</v>
      </c>
      <c r="P349" s="72" t="s">
        <v>195</v>
      </c>
      <c r="Q349" s="72" t="s">
        <v>195</v>
      </c>
      <c r="R349" s="72" t="s">
        <v>195</v>
      </c>
      <c r="S349" s="72" t="s">
        <v>195</v>
      </c>
      <c r="T349" s="72" t="s">
        <v>195</v>
      </c>
      <c r="U349" s="72" t="s">
        <v>195</v>
      </c>
      <c r="V349" s="72" t="s">
        <v>195</v>
      </c>
      <c r="W349" s="72" t="s">
        <v>195</v>
      </c>
      <c r="X349" s="72" t="s">
        <v>195</v>
      </c>
      <c r="Y349" s="72" t="s">
        <v>195</v>
      </c>
      <c r="Z349" s="72" t="s">
        <v>195</v>
      </c>
      <c r="AA349" s="72">
        <v>9.9</v>
      </c>
      <c r="AB349" s="72">
        <v>13.1</v>
      </c>
      <c r="AC349" s="72" t="s">
        <v>195</v>
      </c>
      <c r="AD349" s="72" t="s">
        <v>195</v>
      </c>
      <c r="AE349" s="72" t="s">
        <v>195</v>
      </c>
      <c r="AF349" s="72" t="s">
        <v>195</v>
      </c>
      <c r="AG349" s="72" t="s">
        <v>195</v>
      </c>
      <c r="AH349" s="30" t="s">
        <v>207</v>
      </c>
    </row>
    <row r="350" spans="2:34" s="49" customFormat="1" ht="25.5" x14ac:dyDescent="0.25">
      <c r="B350" s="30"/>
      <c r="C350" s="30"/>
      <c r="D350" s="295" t="s">
        <v>505</v>
      </c>
      <c r="E350" s="318" t="b">
        <f t="shared" si="21"/>
        <v>0</v>
      </c>
      <c r="F350" s="72" t="s">
        <v>195</v>
      </c>
      <c r="G350" s="72" t="s">
        <v>195</v>
      </c>
      <c r="H350" s="72" t="s">
        <v>195</v>
      </c>
      <c r="I350" s="72" t="s">
        <v>195</v>
      </c>
      <c r="J350" s="72" t="s">
        <v>195</v>
      </c>
      <c r="K350" s="72" t="s">
        <v>195</v>
      </c>
      <c r="L350" s="72" t="s">
        <v>195</v>
      </c>
      <c r="M350" s="72" t="s">
        <v>195</v>
      </c>
      <c r="N350" s="72" t="s">
        <v>195</v>
      </c>
      <c r="O350" s="72" t="s">
        <v>195</v>
      </c>
      <c r="P350" s="72" t="s">
        <v>195</v>
      </c>
      <c r="Q350" s="72" t="s">
        <v>195</v>
      </c>
      <c r="R350" s="72" t="s">
        <v>195</v>
      </c>
      <c r="S350" s="72" t="s">
        <v>195</v>
      </c>
      <c r="T350" s="72">
        <v>13.9</v>
      </c>
      <c r="U350" s="72">
        <v>2.2999999999999998</v>
      </c>
      <c r="V350" s="72" t="s">
        <v>195</v>
      </c>
      <c r="W350" s="72" t="s">
        <v>195</v>
      </c>
      <c r="X350" s="72" t="s">
        <v>195</v>
      </c>
      <c r="Y350" s="72" t="s">
        <v>195</v>
      </c>
      <c r="Z350" s="72" t="s">
        <v>195</v>
      </c>
      <c r="AA350" s="72" t="s">
        <v>195</v>
      </c>
      <c r="AB350" s="72" t="s">
        <v>195</v>
      </c>
      <c r="AC350" s="72" t="s">
        <v>195</v>
      </c>
      <c r="AD350" s="72" t="s">
        <v>195</v>
      </c>
      <c r="AE350" s="72" t="s">
        <v>195</v>
      </c>
      <c r="AF350" s="72" t="s">
        <v>195</v>
      </c>
      <c r="AG350" s="72" t="s">
        <v>195</v>
      </c>
      <c r="AH350" s="30" t="s">
        <v>207</v>
      </c>
    </row>
    <row r="351" spans="2:34" s="49" customFormat="1" ht="25.5" x14ac:dyDescent="0.25">
      <c r="B351" s="30"/>
      <c r="C351" s="30"/>
      <c r="D351" s="291" t="s">
        <v>506</v>
      </c>
      <c r="E351" s="318" t="b">
        <f t="shared" si="21"/>
        <v>0</v>
      </c>
      <c r="F351" s="72" t="s">
        <v>195</v>
      </c>
      <c r="G351" s="72" t="s">
        <v>195</v>
      </c>
      <c r="H351" s="72" t="s">
        <v>195</v>
      </c>
      <c r="I351" s="72" t="s">
        <v>195</v>
      </c>
      <c r="J351" s="72">
        <v>1.4</v>
      </c>
      <c r="K351" s="72" t="s">
        <v>195</v>
      </c>
      <c r="L351" s="72" t="s">
        <v>195</v>
      </c>
      <c r="M351" s="72" t="s">
        <v>195</v>
      </c>
      <c r="N351" s="72" t="s">
        <v>195</v>
      </c>
      <c r="O351" s="72" t="s">
        <v>195</v>
      </c>
      <c r="P351" s="72" t="s">
        <v>195</v>
      </c>
      <c r="Q351" s="72" t="s">
        <v>195</v>
      </c>
      <c r="R351" s="72" t="s">
        <v>195</v>
      </c>
      <c r="S351" s="72" t="s">
        <v>195</v>
      </c>
      <c r="T351" s="72" t="s">
        <v>195</v>
      </c>
      <c r="U351" s="72" t="s">
        <v>195</v>
      </c>
      <c r="V351" s="72" t="s">
        <v>195</v>
      </c>
      <c r="W351" s="72" t="s">
        <v>195</v>
      </c>
      <c r="X351" s="72" t="s">
        <v>195</v>
      </c>
      <c r="Y351" s="72" t="s">
        <v>195</v>
      </c>
      <c r="Z351" s="72" t="s">
        <v>195</v>
      </c>
      <c r="AA351" s="72" t="s">
        <v>195</v>
      </c>
      <c r="AB351" s="72" t="s">
        <v>195</v>
      </c>
      <c r="AC351" s="72" t="s">
        <v>195</v>
      </c>
      <c r="AD351" s="72" t="s">
        <v>195</v>
      </c>
      <c r="AE351" s="72">
        <v>3.3</v>
      </c>
      <c r="AF351" s="72" t="s">
        <v>195</v>
      </c>
      <c r="AG351" s="72" t="s">
        <v>195</v>
      </c>
      <c r="AH351" s="30" t="s">
        <v>207</v>
      </c>
    </row>
    <row r="352" spans="2:34" s="49" customFormat="1" ht="25.5" x14ac:dyDescent="0.25">
      <c r="B352" s="30"/>
      <c r="C352" s="30" t="s">
        <v>732</v>
      </c>
      <c r="D352" s="291" t="str">
        <f>"   "&amp;D351&amp;" or most recent"</f>
        <v xml:space="preserve">   Percentage of older adolescent boys (aged 15-19) who have been tested for HIV in the last 12 months and received the result, 2014 or most recent</v>
      </c>
      <c r="E352" s="318" t="b">
        <f t="shared" si="21"/>
        <v>0</v>
      </c>
      <c r="F352" s="65" t="str">
        <f>F345</f>
        <v>-</v>
      </c>
      <c r="G352" s="65" t="str">
        <f>G343</f>
        <v>-</v>
      </c>
      <c r="H352" s="65">
        <f>H348</f>
        <v>6.9</v>
      </c>
      <c r="I352" s="65">
        <f>I349</f>
        <v>5.2</v>
      </c>
      <c r="J352" s="65">
        <f>J351</f>
        <v>1.4</v>
      </c>
      <c r="K352" s="65">
        <f>K348</f>
        <v>16.5</v>
      </c>
      <c r="L352" s="65">
        <f>L349</f>
        <v>4.3</v>
      </c>
      <c r="M352" s="65">
        <f>M343</f>
        <v>0.3</v>
      </c>
      <c r="N352" s="65" t="str">
        <f>N349</f>
        <v>-</v>
      </c>
      <c r="O352" s="65" t="s">
        <v>195</v>
      </c>
      <c r="P352" s="65">
        <f>P346</f>
        <v>13.1</v>
      </c>
      <c r="Q352" s="65">
        <f>Q346</f>
        <v>11.8</v>
      </c>
      <c r="R352" s="65">
        <f>R347</f>
        <v>21</v>
      </c>
      <c r="S352" s="65">
        <f>S348</f>
        <v>7.7</v>
      </c>
      <c r="T352" s="65">
        <f>T350</f>
        <v>13.9</v>
      </c>
      <c r="U352" s="65">
        <f>U350</f>
        <v>2.2999999999999998</v>
      </c>
      <c r="V352" s="65">
        <f>V347</f>
        <v>23.9</v>
      </c>
      <c r="W352" s="65" t="str">
        <f>W349</f>
        <v>-</v>
      </c>
      <c r="X352" s="65">
        <f>X347</f>
        <v>18.399999999999999</v>
      </c>
      <c r="Y352" s="65" t="str">
        <f>Y349</f>
        <v>-</v>
      </c>
      <c r="Z352" s="65">
        <f>Z348</f>
        <v>17.399999999999999</v>
      </c>
      <c r="AA352" s="65">
        <f>AA349</f>
        <v>9.9</v>
      </c>
      <c r="AB352" s="65">
        <f>AB349</f>
        <v>13.1</v>
      </c>
      <c r="AC352" s="65">
        <f>AC344</f>
        <v>7.3</v>
      </c>
      <c r="AD352" s="65">
        <f>AD348</f>
        <v>7</v>
      </c>
      <c r="AE352" s="65">
        <f>AE351</f>
        <v>3.3</v>
      </c>
      <c r="AF352" s="65" t="str">
        <f>AF351</f>
        <v>-</v>
      </c>
      <c r="AG352" s="65"/>
      <c r="AH352" s="52"/>
    </row>
    <row r="353" spans="2:34" s="49" customFormat="1" x14ac:dyDescent="0.25">
      <c r="B353" s="30"/>
      <c r="C353" s="30"/>
      <c r="D353" s="292" t="s">
        <v>199</v>
      </c>
      <c r="E353" s="321" t="b">
        <f t="shared" si="21"/>
        <v>0</v>
      </c>
      <c r="F353" s="67" t="s">
        <v>195</v>
      </c>
      <c r="G353" s="67" t="s">
        <v>195</v>
      </c>
      <c r="H353" s="67">
        <v>2011</v>
      </c>
      <c r="I353" s="67">
        <v>2012</v>
      </c>
      <c r="J353" s="67">
        <v>2014</v>
      </c>
      <c r="K353" s="67">
        <v>2011</v>
      </c>
      <c r="L353" s="67">
        <v>2012</v>
      </c>
      <c r="M353" s="67">
        <v>2006</v>
      </c>
      <c r="N353" s="67" t="s">
        <v>195</v>
      </c>
      <c r="O353" s="67" t="s">
        <v>195</v>
      </c>
      <c r="P353" s="67">
        <v>2009</v>
      </c>
      <c r="Q353" s="67">
        <v>2009</v>
      </c>
      <c r="R353" s="67">
        <v>2010</v>
      </c>
      <c r="S353" s="67">
        <v>2011</v>
      </c>
      <c r="T353" s="67">
        <v>2013</v>
      </c>
      <c r="U353" s="67">
        <v>2013</v>
      </c>
      <c r="V353" s="67">
        <v>2010</v>
      </c>
      <c r="W353" s="67" t="s">
        <v>195</v>
      </c>
      <c r="X353" s="67">
        <v>2010</v>
      </c>
      <c r="Y353" s="67" t="s">
        <v>195</v>
      </c>
      <c r="Z353" s="67">
        <v>2011</v>
      </c>
      <c r="AA353" s="67">
        <v>2012</v>
      </c>
      <c r="AB353" s="67">
        <v>2012</v>
      </c>
      <c r="AC353" s="67">
        <v>2007</v>
      </c>
      <c r="AD353" s="67">
        <v>2011</v>
      </c>
      <c r="AE353" s="67" t="s">
        <v>356</v>
      </c>
      <c r="AF353" s="67" t="s">
        <v>356</v>
      </c>
      <c r="AG353" s="67"/>
      <c r="AH353" s="52"/>
    </row>
    <row r="354" spans="2:34" s="49" customFormat="1" ht="25.5" x14ac:dyDescent="0.25">
      <c r="B354" s="30"/>
      <c r="C354" s="30"/>
      <c r="D354" s="291" t="s">
        <v>507</v>
      </c>
      <c r="E354" s="318" t="b">
        <f t="shared" si="21"/>
        <v>0</v>
      </c>
      <c r="F354" s="72" t="s">
        <v>195</v>
      </c>
      <c r="G354" s="72" t="s">
        <v>195</v>
      </c>
      <c r="H354" s="72">
        <v>3</v>
      </c>
      <c r="I354" s="72">
        <v>2.2999999999999998</v>
      </c>
      <c r="J354" s="72" t="s">
        <v>195</v>
      </c>
      <c r="K354" s="72">
        <v>2.4</v>
      </c>
      <c r="L354" s="72" t="s">
        <v>195</v>
      </c>
      <c r="M354" s="72" t="s">
        <v>195</v>
      </c>
      <c r="N354" s="72" t="s">
        <v>195</v>
      </c>
      <c r="O354" s="72" t="s">
        <v>195</v>
      </c>
      <c r="P354" s="72">
        <v>4.0999999999999996</v>
      </c>
      <c r="Q354" s="72">
        <v>2.6</v>
      </c>
      <c r="R354" s="72">
        <v>4.8</v>
      </c>
      <c r="S354" s="72">
        <v>3.5</v>
      </c>
      <c r="T354" s="72" t="s">
        <v>195</v>
      </c>
      <c r="U354" s="72">
        <v>1.7</v>
      </c>
      <c r="V354" s="72">
        <v>4.8</v>
      </c>
      <c r="W354" s="72" t="s">
        <v>195</v>
      </c>
      <c r="X354" s="72" t="s">
        <v>195</v>
      </c>
      <c r="Y354" s="72" t="s">
        <v>195</v>
      </c>
      <c r="Z354" s="72">
        <v>2.9</v>
      </c>
      <c r="AA354" s="72" t="s">
        <v>195</v>
      </c>
      <c r="AB354" s="72">
        <v>5</v>
      </c>
      <c r="AC354" s="72">
        <v>3.2</v>
      </c>
      <c r="AD354" s="72" t="s">
        <v>195</v>
      </c>
      <c r="AE354" s="72" t="s">
        <v>195</v>
      </c>
      <c r="AF354" s="72" t="s">
        <v>195</v>
      </c>
      <c r="AG354" s="72" t="s">
        <v>195</v>
      </c>
      <c r="AH354" s="30" t="s">
        <v>207</v>
      </c>
    </row>
    <row r="355" spans="2:34" s="49" customFormat="1" x14ac:dyDescent="0.25">
      <c r="B355" s="30"/>
      <c r="C355" s="30"/>
      <c r="D355" s="291" t="s">
        <v>344</v>
      </c>
      <c r="E355" s="318" t="b">
        <f t="shared" si="21"/>
        <v>0</v>
      </c>
      <c r="F355" s="72" t="s">
        <v>195</v>
      </c>
      <c r="G355" s="72" t="s">
        <v>195</v>
      </c>
      <c r="H355" s="72">
        <v>2004</v>
      </c>
      <c r="I355" s="72">
        <v>2005</v>
      </c>
      <c r="J355" s="72" t="s">
        <v>195</v>
      </c>
      <c r="K355" s="72">
        <v>2005</v>
      </c>
      <c r="L355" s="72" t="s">
        <v>195</v>
      </c>
      <c r="M355" s="72" t="s">
        <v>195</v>
      </c>
      <c r="N355" s="72" t="s">
        <v>195</v>
      </c>
      <c r="O355" s="72" t="s">
        <v>195</v>
      </c>
      <c r="P355" s="72">
        <v>2003</v>
      </c>
      <c r="Q355" s="72">
        <v>2004</v>
      </c>
      <c r="R355" s="72">
        <v>2004</v>
      </c>
      <c r="S355" s="72">
        <v>2003</v>
      </c>
      <c r="T355" s="72" t="s">
        <v>195</v>
      </c>
      <c r="U355" s="72">
        <v>2003</v>
      </c>
      <c r="V355" s="72">
        <v>2005</v>
      </c>
      <c r="W355" s="72" t="s">
        <v>195</v>
      </c>
      <c r="X355" s="72" t="s">
        <v>195</v>
      </c>
      <c r="Y355" s="72" t="s">
        <v>195</v>
      </c>
      <c r="Z355" s="72">
        <v>2005</v>
      </c>
      <c r="AA355" s="72" t="s">
        <v>195</v>
      </c>
      <c r="AB355" s="72">
        <v>2005</v>
      </c>
      <c r="AC355" s="72">
        <v>2005</v>
      </c>
      <c r="AD355" s="72" t="s">
        <v>195</v>
      </c>
      <c r="AE355" s="72" t="s">
        <v>195</v>
      </c>
      <c r="AF355" s="72" t="s">
        <v>195</v>
      </c>
      <c r="AG355" s="72" t="s">
        <v>195</v>
      </c>
      <c r="AH355" s="30" t="s">
        <v>207</v>
      </c>
    </row>
    <row r="356" spans="2:34" s="49" customFormat="1" ht="25.5" x14ac:dyDescent="0.25">
      <c r="B356" s="30"/>
      <c r="C356" s="30"/>
      <c r="D356" s="295" t="s">
        <v>508</v>
      </c>
      <c r="E356" s="318" t="b">
        <f t="shared" si="21"/>
        <v>0</v>
      </c>
      <c r="F356" s="72" t="s">
        <v>195</v>
      </c>
      <c r="G356" s="72" t="s">
        <v>195</v>
      </c>
      <c r="H356" s="72" t="s">
        <v>195</v>
      </c>
      <c r="I356" s="72" t="s">
        <v>195</v>
      </c>
      <c r="J356" s="72" t="s">
        <v>195</v>
      </c>
      <c r="K356" s="72" t="s">
        <v>195</v>
      </c>
      <c r="L356" s="72">
        <v>4</v>
      </c>
      <c r="M356" s="72">
        <v>0.6</v>
      </c>
      <c r="N356" s="72" t="s">
        <v>195</v>
      </c>
      <c r="O356" s="72" t="s">
        <v>195</v>
      </c>
      <c r="P356" s="72" t="s">
        <v>195</v>
      </c>
      <c r="Q356" s="72" t="s">
        <v>195</v>
      </c>
      <c r="R356" s="72" t="s">
        <v>195</v>
      </c>
      <c r="S356" s="72" t="s">
        <v>195</v>
      </c>
      <c r="T356" s="72" t="s">
        <v>195</v>
      </c>
      <c r="U356" s="72" t="s">
        <v>195</v>
      </c>
      <c r="V356" s="72" t="s">
        <v>195</v>
      </c>
      <c r="W356" s="72" t="s">
        <v>195</v>
      </c>
      <c r="X356" s="72" t="s">
        <v>195</v>
      </c>
      <c r="Y356" s="72" t="s">
        <v>195</v>
      </c>
      <c r="Z356" s="72">
        <v>9.1</v>
      </c>
      <c r="AA356" s="72" t="s">
        <v>195</v>
      </c>
      <c r="AB356" s="72" t="s">
        <v>195</v>
      </c>
      <c r="AC356" s="72" t="s">
        <v>195</v>
      </c>
      <c r="AD356" s="72">
        <v>4.8</v>
      </c>
      <c r="AE356" s="72" t="s">
        <v>195</v>
      </c>
      <c r="AF356" s="72" t="s">
        <v>195</v>
      </c>
      <c r="AG356" s="72" t="s">
        <v>195</v>
      </c>
      <c r="AH356" s="30" t="s">
        <v>207</v>
      </c>
    </row>
    <row r="357" spans="2:34" s="49" customFormat="1" ht="25.5" x14ac:dyDescent="0.25">
      <c r="B357" s="30"/>
      <c r="C357" s="30"/>
      <c r="D357" s="295" t="s">
        <v>509</v>
      </c>
      <c r="E357" s="318" t="b">
        <f t="shared" si="21"/>
        <v>0</v>
      </c>
      <c r="F357" s="72" t="s">
        <v>195</v>
      </c>
      <c r="G357" s="72" t="s">
        <v>195</v>
      </c>
      <c r="H357" s="72" t="s">
        <v>195</v>
      </c>
      <c r="I357" s="72" t="s">
        <v>195</v>
      </c>
      <c r="J357" s="72">
        <v>2.2999999999999998</v>
      </c>
      <c r="K357" s="72" t="s">
        <v>195</v>
      </c>
      <c r="L357" s="72" t="s">
        <v>195</v>
      </c>
      <c r="M357" s="72" t="s">
        <v>195</v>
      </c>
      <c r="N357" s="72" t="s">
        <v>195</v>
      </c>
      <c r="O357" s="72" t="s">
        <v>195</v>
      </c>
      <c r="P357" s="72" t="s">
        <v>195</v>
      </c>
      <c r="Q357" s="72" t="s">
        <v>195</v>
      </c>
      <c r="R357" s="72" t="s">
        <v>195</v>
      </c>
      <c r="S357" s="72" t="s">
        <v>195</v>
      </c>
      <c r="T357" s="72">
        <v>12.8</v>
      </c>
      <c r="U357" s="72" t="s">
        <v>195</v>
      </c>
      <c r="V357" s="72" t="s">
        <v>195</v>
      </c>
      <c r="W357" s="72" t="s">
        <v>195</v>
      </c>
      <c r="X357" s="72">
        <v>10</v>
      </c>
      <c r="Y357" s="72" t="s">
        <v>195</v>
      </c>
      <c r="Z357" s="72" t="s">
        <v>195</v>
      </c>
      <c r="AA357" s="72">
        <v>7.7</v>
      </c>
      <c r="AB357" s="72" t="s">
        <v>195</v>
      </c>
      <c r="AC357" s="72">
        <v>12.8</v>
      </c>
      <c r="AD357" s="72" t="s">
        <v>195</v>
      </c>
      <c r="AE357" s="72" t="s">
        <v>195</v>
      </c>
      <c r="AF357" s="72" t="s">
        <v>195</v>
      </c>
      <c r="AG357" s="72" t="s">
        <v>195</v>
      </c>
      <c r="AH357" s="30" t="s">
        <v>207</v>
      </c>
    </row>
    <row r="358" spans="2:34" s="49" customFormat="1" ht="25.5" x14ac:dyDescent="0.25">
      <c r="B358" s="30"/>
      <c r="C358" s="30"/>
      <c r="D358" s="295" t="s">
        <v>510</v>
      </c>
      <c r="E358" s="318" t="b">
        <f t="shared" si="21"/>
        <v>0</v>
      </c>
      <c r="F358" s="72" t="s">
        <v>195</v>
      </c>
      <c r="G358" s="72" t="s">
        <v>195</v>
      </c>
      <c r="H358" s="72" t="s">
        <v>195</v>
      </c>
      <c r="I358" s="72" t="s">
        <v>195</v>
      </c>
      <c r="J358" s="72" t="s">
        <v>195</v>
      </c>
      <c r="K358" s="72" t="s">
        <v>195</v>
      </c>
      <c r="L358" s="72" t="s">
        <v>195</v>
      </c>
      <c r="M358" s="72" t="s">
        <v>195</v>
      </c>
      <c r="N358" s="72" t="s">
        <v>195</v>
      </c>
      <c r="O358" s="72" t="s">
        <v>195</v>
      </c>
      <c r="P358" s="72" t="s">
        <v>195</v>
      </c>
      <c r="Q358" s="72" t="s">
        <v>195</v>
      </c>
      <c r="R358" s="72" t="s">
        <v>195</v>
      </c>
      <c r="S358" s="72" t="s">
        <v>195</v>
      </c>
      <c r="T358" s="72" t="s">
        <v>195</v>
      </c>
      <c r="U358" s="72">
        <v>2.2000000000000002</v>
      </c>
      <c r="V358" s="72" t="s">
        <v>195</v>
      </c>
      <c r="W358" s="72" t="s">
        <v>195</v>
      </c>
      <c r="X358" s="72" t="s">
        <v>195</v>
      </c>
      <c r="Y358" s="72" t="s">
        <v>195</v>
      </c>
      <c r="Z358" s="72" t="s">
        <v>195</v>
      </c>
      <c r="AA358" s="72" t="s">
        <v>195</v>
      </c>
      <c r="AB358" s="72">
        <v>14.7</v>
      </c>
      <c r="AC358" s="72" t="s">
        <v>195</v>
      </c>
      <c r="AD358" s="72" t="s">
        <v>195</v>
      </c>
      <c r="AE358" s="72" t="s">
        <v>195</v>
      </c>
      <c r="AF358" s="72" t="s">
        <v>195</v>
      </c>
      <c r="AG358" s="72" t="s">
        <v>195</v>
      </c>
      <c r="AH358" s="30" t="s">
        <v>207</v>
      </c>
    </row>
    <row r="359" spans="2:34" s="49" customFormat="1" ht="25.5" x14ac:dyDescent="0.25">
      <c r="B359" s="30"/>
      <c r="C359" s="30"/>
      <c r="D359" s="295" t="s">
        <v>511</v>
      </c>
      <c r="E359" s="318" t="b">
        <f t="shared" si="21"/>
        <v>0</v>
      </c>
      <c r="F359" s="72" t="s">
        <v>195</v>
      </c>
      <c r="G359" s="72" t="s">
        <v>195</v>
      </c>
      <c r="H359" s="72" t="s">
        <v>195</v>
      </c>
      <c r="I359" s="72" t="s">
        <v>195</v>
      </c>
      <c r="J359" s="72" t="s">
        <v>195</v>
      </c>
      <c r="K359" s="72" t="s">
        <v>195</v>
      </c>
      <c r="L359" s="72" t="s">
        <v>195</v>
      </c>
      <c r="M359" s="72" t="s">
        <v>195</v>
      </c>
      <c r="N359" s="72" t="s">
        <v>195</v>
      </c>
      <c r="O359" s="72" t="s">
        <v>195</v>
      </c>
      <c r="P359" s="72">
        <v>17.8</v>
      </c>
      <c r="Q359" s="72">
        <v>33.1</v>
      </c>
      <c r="R359" s="72" t="s">
        <v>195</v>
      </c>
      <c r="S359" s="72">
        <v>15.1</v>
      </c>
      <c r="T359" s="72" t="s">
        <v>195</v>
      </c>
      <c r="U359" s="72" t="s">
        <v>195</v>
      </c>
      <c r="V359" s="72" t="s">
        <v>195</v>
      </c>
      <c r="W359" s="72" t="s">
        <v>195</v>
      </c>
      <c r="X359" s="72" t="s">
        <v>195</v>
      </c>
      <c r="Y359" s="72" t="s">
        <v>195</v>
      </c>
      <c r="Z359" s="72" t="s">
        <v>195</v>
      </c>
      <c r="AA359" s="72" t="s">
        <v>195</v>
      </c>
      <c r="AB359" s="72" t="s">
        <v>195</v>
      </c>
      <c r="AC359" s="72">
        <v>22.3</v>
      </c>
      <c r="AD359" s="72" t="s">
        <v>195</v>
      </c>
      <c r="AE359" s="72" t="s">
        <v>195</v>
      </c>
      <c r="AF359" s="72" t="s">
        <v>195</v>
      </c>
      <c r="AG359" s="72" t="s">
        <v>195</v>
      </c>
      <c r="AH359" s="30" t="s">
        <v>207</v>
      </c>
    </row>
    <row r="360" spans="2:34" s="49" customFormat="1" ht="25.5" x14ac:dyDescent="0.25">
      <c r="B360" s="30"/>
      <c r="C360" s="30"/>
      <c r="D360" s="295" t="s">
        <v>512</v>
      </c>
      <c r="E360" s="318" t="b">
        <f t="shared" si="21"/>
        <v>0</v>
      </c>
      <c r="F360" s="72" t="s">
        <v>195</v>
      </c>
      <c r="G360" s="72" t="s">
        <v>195</v>
      </c>
      <c r="H360" s="72" t="s">
        <v>195</v>
      </c>
      <c r="I360" s="72" t="s">
        <v>195</v>
      </c>
      <c r="J360" s="72">
        <v>4.4000000000000004</v>
      </c>
      <c r="K360" s="72" t="s">
        <v>195</v>
      </c>
      <c r="L360" s="72" t="s">
        <v>195</v>
      </c>
      <c r="M360" s="72" t="s">
        <v>195</v>
      </c>
      <c r="N360" s="72" t="s">
        <v>195</v>
      </c>
      <c r="O360" s="72" t="s">
        <v>195</v>
      </c>
      <c r="P360" s="72" t="s">
        <v>195</v>
      </c>
      <c r="Q360" s="72" t="s">
        <v>195</v>
      </c>
      <c r="R360" s="72">
        <v>44.1</v>
      </c>
      <c r="S360" s="72" t="s">
        <v>195</v>
      </c>
      <c r="T360" s="72" t="s">
        <v>195</v>
      </c>
      <c r="U360" s="72" t="s">
        <v>195</v>
      </c>
      <c r="V360" s="72">
        <v>27.3</v>
      </c>
      <c r="W360" s="72" t="s">
        <v>195</v>
      </c>
      <c r="X360" s="72">
        <v>22.8</v>
      </c>
      <c r="Y360" s="72" t="s">
        <v>195</v>
      </c>
      <c r="Z360" s="72" t="s">
        <v>195</v>
      </c>
      <c r="AA360" s="72" t="s">
        <v>195</v>
      </c>
      <c r="AB360" s="72">
        <v>20.5</v>
      </c>
      <c r="AC360" s="72" t="s">
        <v>195</v>
      </c>
      <c r="AD360" s="72" t="s">
        <v>195</v>
      </c>
      <c r="AE360" s="72" t="s">
        <v>195</v>
      </c>
      <c r="AF360" s="72" t="s">
        <v>195</v>
      </c>
      <c r="AG360" s="72" t="s">
        <v>195</v>
      </c>
      <c r="AH360" s="30" t="s">
        <v>207</v>
      </c>
    </row>
    <row r="361" spans="2:34" s="49" customFormat="1" ht="25.5" x14ac:dyDescent="0.25">
      <c r="B361" s="30"/>
      <c r="C361" s="30"/>
      <c r="D361" s="295" t="s">
        <v>513</v>
      </c>
      <c r="E361" s="318" t="b">
        <f t="shared" si="21"/>
        <v>0</v>
      </c>
      <c r="F361" s="72" t="s">
        <v>195</v>
      </c>
      <c r="G361" s="72" t="s">
        <v>195</v>
      </c>
      <c r="H361" s="72">
        <v>14.5</v>
      </c>
      <c r="I361" s="72" t="s">
        <v>195</v>
      </c>
      <c r="J361" s="72" t="s">
        <v>195</v>
      </c>
      <c r="K361" s="72">
        <v>18.8</v>
      </c>
      <c r="L361" s="72" t="s">
        <v>195</v>
      </c>
      <c r="M361" s="72" t="s">
        <v>195</v>
      </c>
      <c r="N361" s="72" t="s">
        <v>195</v>
      </c>
      <c r="O361" s="72" t="s">
        <v>195</v>
      </c>
      <c r="P361" s="72" t="s">
        <v>195</v>
      </c>
      <c r="Q361" s="72" t="s">
        <v>195</v>
      </c>
      <c r="R361" s="72" t="s">
        <v>195</v>
      </c>
      <c r="S361" s="72">
        <v>17.8</v>
      </c>
      <c r="T361" s="72" t="s">
        <v>195</v>
      </c>
      <c r="U361" s="72">
        <v>4.4000000000000004</v>
      </c>
      <c r="V361" s="72" t="s">
        <v>195</v>
      </c>
      <c r="W361" s="72" t="s">
        <v>195</v>
      </c>
      <c r="X361" s="72" t="s">
        <v>195</v>
      </c>
      <c r="Y361" s="72" t="s">
        <v>195</v>
      </c>
      <c r="Z361" s="72">
        <v>30.7</v>
      </c>
      <c r="AA361" s="72" t="s">
        <v>195</v>
      </c>
      <c r="AB361" s="72" t="s">
        <v>195</v>
      </c>
      <c r="AC361" s="72" t="s">
        <v>195</v>
      </c>
      <c r="AD361" s="72">
        <v>18.399999999999999</v>
      </c>
      <c r="AE361" s="72" t="s">
        <v>195</v>
      </c>
      <c r="AF361" s="72" t="s">
        <v>195</v>
      </c>
      <c r="AG361" s="72" t="s">
        <v>195</v>
      </c>
      <c r="AH361" s="30" t="s">
        <v>207</v>
      </c>
    </row>
    <row r="362" spans="2:34" s="49" customFormat="1" ht="25.5" x14ac:dyDescent="0.25">
      <c r="B362" s="30"/>
      <c r="C362" s="30"/>
      <c r="D362" s="295" t="s">
        <v>514</v>
      </c>
      <c r="E362" s="318" t="b">
        <f t="shared" si="21"/>
        <v>0</v>
      </c>
      <c r="F362" s="72" t="s">
        <v>195</v>
      </c>
      <c r="G362" s="72" t="s">
        <v>195</v>
      </c>
      <c r="H362" s="72" t="s">
        <v>195</v>
      </c>
      <c r="I362" s="72">
        <v>9.6999999999999993</v>
      </c>
      <c r="J362" s="72" t="s">
        <v>195</v>
      </c>
      <c r="K362" s="72" t="s">
        <v>195</v>
      </c>
      <c r="L362" s="72">
        <v>9.3000000000000007</v>
      </c>
      <c r="M362" s="72" t="s">
        <v>195</v>
      </c>
      <c r="N362" s="72" t="s">
        <v>195</v>
      </c>
      <c r="O362" s="72" t="s">
        <v>195</v>
      </c>
      <c r="P362" s="72" t="s">
        <v>195</v>
      </c>
      <c r="Q362" s="72" t="s">
        <v>195</v>
      </c>
      <c r="R362" s="72" t="s">
        <v>195</v>
      </c>
      <c r="S362" s="72" t="s">
        <v>195</v>
      </c>
      <c r="T362" s="72" t="s">
        <v>195</v>
      </c>
      <c r="U362" s="72" t="s">
        <v>195</v>
      </c>
      <c r="V362" s="72" t="s">
        <v>195</v>
      </c>
      <c r="W362" s="72" t="s">
        <v>195</v>
      </c>
      <c r="X362" s="72" t="s">
        <v>195</v>
      </c>
      <c r="Y362" s="72">
        <v>7.1</v>
      </c>
      <c r="Z362" s="72" t="s">
        <v>195</v>
      </c>
      <c r="AA362" s="72">
        <v>6.9</v>
      </c>
      <c r="AB362" s="72">
        <v>20.8</v>
      </c>
      <c r="AC362" s="72" t="s">
        <v>195</v>
      </c>
      <c r="AD362" s="72" t="s">
        <v>195</v>
      </c>
      <c r="AE362" s="72" t="s">
        <v>195</v>
      </c>
      <c r="AF362" s="72" t="s">
        <v>195</v>
      </c>
      <c r="AG362" s="72" t="s">
        <v>195</v>
      </c>
      <c r="AH362" s="30" t="s">
        <v>207</v>
      </c>
    </row>
    <row r="363" spans="2:34" s="49" customFormat="1" ht="25.5" x14ac:dyDescent="0.25">
      <c r="B363" s="30"/>
      <c r="C363" s="30"/>
      <c r="D363" s="295" t="s">
        <v>515</v>
      </c>
      <c r="E363" s="318" t="b">
        <f t="shared" si="21"/>
        <v>0</v>
      </c>
      <c r="F363" s="72" t="s">
        <v>195</v>
      </c>
      <c r="G363" s="72" t="s">
        <v>195</v>
      </c>
      <c r="H363" s="72" t="s">
        <v>195</v>
      </c>
      <c r="I363" s="72" t="s">
        <v>195</v>
      </c>
      <c r="J363" s="72" t="s">
        <v>195</v>
      </c>
      <c r="K363" s="72" t="s">
        <v>195</v>
      </c>
      <c r="L363" s="72" t="s">
        <v>195</v>
      </c>
      <c r="M363" s="72" t="s">
        <v>195</v>
      </c>
      <c r="N363" s="72" t="s">
        <v>195</v>
      </c>
      <c r="O363" s="72" t="s">
        <v>195</v>
      </c>
      <c r="P363" s="72" t="s">
        <v>195</v>
      </c>
      <c r="Q363" s="72" t="s">
        <v>195</v>
      </c>
      <c r="R363" s="72" t="s">
        <v>195</v>
      </c>
      <c r="S363" s="72" t="s">
        <v>195</v>
      </c>
      <c r="T363" s="72">
        <v>28.5</v>
      </c>
      <c r="U363" s="72">
        <v>4.2</v>
      </c>
      <c r="V363" s="72" t="s">
        <v>195</v>
      </c>
      <c r="W363" s="72" t="s">
        <v>195</v>
      </c>
      <c r="X363" s="72" t="s">
        <v>195</v>
      </c>
      <c r="Y363" s="72" t="s">
        <v>195</v>
      </c>
      <c r="Z363" s="72" t="s">
        <v>195</v>
      </c>
      <c r="AA363" s="72" t="s">
        <v>195</v>
      </c>
      <c r="AB363" s="72" t="s">
        <v>195</v>
      </c>
      <c r="AC363" s="72" t="s">
        <v>195</v>
      </c>
      <c r="AD363" s="72" t="s">
        <v>195</v>
      </c>
      <c r="AE363" s="72" t="s">
        <v>195</v>
      </c>
      <c r="AF363" s="72" t="s">
        <v>195</v>
      </c>
      <c r="AG363" s="72" t="s">
        <v>195</v>
      </c>
      <c r="AH363" s="30" t="s">
        <v>207</v>
      </c>
    </row>
    <row r="364" spans="2:34" s="49" customFormat="1" ht="25.5" x14ac:dyDescent="0.25">
      <c r="B364" s="30"/>
      <c r="C364" s="30"/>
      <c r="D364" s="291" t="s">
        <v>516</v>
      </c>
      <c r="E364" s="318" t="b">
        <f t="shared" si="21"/>
        <v>0</v>
      </c>
      <c r="F364" s="72" t="s">
        <v>195</v>
      </c>
      <c r="G364" s="72" t="s">
        <v>195</v>
      </c>
      <c r="H364" s="72" t="s">
        <v>195</v>
      </c>
      <c r="I364" s="72" t="s">
        <v>195</v>
      </c>
      <c r="J364" s="72">
        <v>4.5</v>
      </c>
      <c r="K364" s="72" t="s">
        <v>195</v>
      </c>
      <c r="L364" s="72" t="s">
        <v>195</v>
      </c>
      <c r="M364" s="72" t="s">
        <v>195</v>
      </c>
      <c r="N364" s="72" t="s">
        <v>195</v>
      </c>
      <c r="O364" s="72" t="s">
        <v>195</v>
      </c>
      <c r="P364" s="72" t="s">
        <v>195</v>
      </c>
      <c r="Q364" s="72" t="s">
        <v>195</v>
      </c>
      <c r="R364" s="72" t="s">
        <v>195</v>
      </c>
      <c r="S364" s="72" t="s">
        <v>195</v>
      </c>
      <c r="T364" s="72" t="s">
        <v>195</v>
      </c>
      <c r="U364" s="72" t="s">
        <v>195</v>
      </c>
      <c r="V364" s="72" t="s">
        <v>195</v>
      </c>
      <c r="W364" s="72" t="s">
        <v>195</v>
      </c>
      <c r="X364" s="72" t="s">
        <v>195</v>
      </c>
      <c r="Y364" s="72" t="s">
        <v>195</v>
      </c>
      <c r="Z364" s="72" t="s">
        <v>195</v>
      </c>
      <c r="AA364" s="72" t="s">
        <v>195</v>
      </c>
      <c r="AB364" s="72" t="s">
        <v>195</v>
      </c>
      <c r="AC364" s="72" t="s">
        <v>195</v>
      </c>
      <c r="AD364" s="72" t="s">
        <v>195</v>
      </c>
      <c r="AE364" s="72">
        <v>5.5</v>
      </c>
      <c r="AF364" s="72">
        <v>5.5</v>
      </c>
      <c r="AG364" s="72" t="s">
        <v>195</v>
      </c>
      <c r="AH364" s="30" t="s">
        <v>207</v>
      </c>
    </row>
    <row r="365" spans="2:34" s="49" customFormat="1" ht="25.5" x14ac:dyDescent="0.25">
      <c r="B365" s="30"/>
      <c r="C365" s="30" t="s">
        <v>732</v>
      </c>
      <c r="D365" s="291" t="str">
        <f>"   "&amp;D364&amp;" or most recent"</f>
        <v xml:space="preserve">   Percentage of older adolescent girls (aged 15-19) who have been tested for HIV in the last 12 months and received the result, 2014 or most recent</v>
      </c>
      <c r="E365" s="318" t="b">
        <f t="shared" si="21"/>
        <v>0</v>
      </c>
      <c r="F365" s="65" t="str">
        <f>F358</f>
        <v>-</v>
      </c>
      <c r="G365" s="65" t="str">
        <f>G356</f>
        <v>-</v>
      </c>
      <c r="H365" s="65">
        <f>H361</f>
        <v>14.5</v>
      </c>
      <c r="I365" s="65">
        <f>I362</f>
        <v>9.6999999999999993</v>
      </c>
      <c r="J365" s="65">
        <f>J364</f>
        <v>4.5</v>
      </c>
      <c r="K365" s="65">
        <f>K361</f>
        <v>18.8</v>
      </c>
      <c r="L365" s="65">
        <f>L362</f>
        <v>9.3000000000000007</v>
      </c>
      <c r="M365" s="65">
        <f>M356</f>
        <v>0.6</v>
      </c>
      <c r="N365" s="65" t="str">
        <f>N362</f>
        <v>-</v>
      </c>
      <c r="O365" s="65" t="s">
        <v>195</v>
      </c>
      <c r="P365" s="65">
        <f>P359</f>
        <v>17.8</v>
      </c>
      <c r="Q365" s="65">
        <f>Q359</f>
        <v>33.1</v>
      </c>
      <c r="R365" s="65">
        <f>R360</f>
        <v>44.1</v>
      </c>
      <c r="S365" s="65">
        <f>S361</f>
        <v>17.8</v>
      </c>
      <c r="T365" s="65">
        <f>T363</f>
        <v>28.5</v>
      </c>
      <c r="U365" s="65">
        <f>U363</f>
        <v>4.2</v>
      </c>
      <c r="V365" s="65">
        <f>V360</f>
        <v>27.3</v>
      </c>
      <c r="W365" s="65" t="str">
        <f>W362</f>
        <v>-</v>
      </c>
      <c r="X365" s="65">
        <f>X360</f>
        <v>22.8</v>
      </c>
      <c r="Y365" s="65">
        <f>Y362</f>
        <v>7.1</v>
      </c>
      <c r="Z365" s="65">
        <f>Z361</f>
        <v>30.7</v>
      </c>
      <c r="AA365" s="65">
        <f>AA362</f>
        <v>6.9</v>
      </c>
      <c r="AB365" s="65">
        <f>AB362</f>
        <v>20.8</v>
      </c>
      <c r="AC365" s="65">
        <f>AC359</f>
        <v>22.3</v>
      </c>
      <c r="AD365" s="65">
        <f>AD361</f>
        <v>18.399999999999999</v>
      </c>
      <c r="AE365" s="65">
        <f>AE364</f>
        <v>5.5</v>
      </c>
      <c r="AF365" s="65">
        <f>AF364</f>
        <v>5.5</v>
      </c>
      <c r="AG365" s="65"/>
      <c r="AH365" s="52"/>
    </row>
    <row r="366" spans="2:34" s="49" customFormat="1" x14ac:dyDescent="0.25">
      <c r="B366" s="30"/>
      <c r="C366" s="30"/>
      <c r="D366" s="292" t="s">
        <v>199</v>
      </c>
      <c r="E366" s="321" t="b">
        <f t="shared" si="21"/>
        <v>0</v>
      </c>
      <c r="F366" s="67" t="s">
        <v>195</v>
      </c>
      <c r="G366" s="67" t="s">
        <v>195</v>
      </c>
      <c r="H366" s="67">
        <v>2011</v>
      </c>
      <c r="I366" s="67">
        <v>2012</v>
      </c>
      <c r="J366" s="67">
        <v>2014</v>
      </c>
      <c r="K366" s="67">
        <v>2011</v>
      </c>
      <c r="L366" s="67">
        <v>2012</v>
      </c>
      <c r="M366" s="67">
        <v>2006</v>
      </c>
      <c r="N366" s="67" t="s">
        <v>195</v>
      </c>
      <c r="O366" s="67" t="s">
        <v>195</v>
      </c>
      <c r="P366" s="67">
        <v>2009</v>
      </c>
      <c r="Q366" s="67">
        <v>2009</v>
      </c>
      <c r="R366" s="67">
        <v>2010</v>
      </c>
      <c r="S366" s="67">
        <v>2011</v>
      </c>
      <c r="T366" s="67">
        <v>2013</v>
      </c>
      <c r="U366" s="67">
        <v>2013</v>
      </c>
      <c r="V366" s="67">
        <v>2010</v>
      </c>
      <c r="W366" s="67" t="s">
        <v>195</v>
      </c>
      <c r="X366" s="67">
        <v>2010</v>
      </c>
      <c r="Y366" s="67">
        <v>2012</v>
      </c>
      <c r="Z366" s="67">
        <v>2011</v>
      </c>
      <c r="AA366" s="67">
        <v>2012</v>
      </c>
      <c r="AB366" s="67">
        <v>2012</v>
      </c>
      <c r="AC366" s="67">
        <v>2009</v>
      </c>
      <c r="AD366" s="67">
        <v>2011</v>
      </c>
      <c r="AE366" s="67" t="s">
        <v>356</v>
      </c>
      <c r="AF366" s="67" t="s">
        <v>356</v>
      </c>
      <c r="AG366" s="67"/>
      <c r="AH366" s="52"/>
    </row>
    <row r="367" spans="2:34" s="49" customFormat="1" ht="25.5" x14ac:dyDescent="0.25">
      <c r="B367" s="30"/>
      <c r="C367" s="30"/>
      <c r="D367" s="290" t="s">
        <v>517</v>
      </c>
      <c r="E367" s="318" t="b">
        <f t="shared" si="21"/>
        <v>0</v>
      </c>
      <c r="F367" s="73" t="s">
        <v>195</v>
      </c>
      <c r="G367" s="73" t="s">
        <v>195</v>
      </c>
      <c r="H367" s="73" t="s">
        <v>195</v>
      </c>
      <c r="I367" s="73" t="s">
        <v>195</v>
      </c>
      <c r="J367" s="73" t="s">
        <v>195</v>
      </c>
      <c r="K367" s="73" t="s">
        <v>195</v>
      </c>
      <c r="L367" s="73" t="s">
        <v>195</v>
      </c>
      <c r="M367" s="73" t="s">
        <v>195</v>
      </c>
      <c r="N367" s="73" t="s">
        <v>195</v>
      </c>
      <c r="O367" s="73" t="s">
        <v>195</v>
      </c>
      <c r="P367" s="73" t="s">
        <v>195</v>
      </c>
      <c r="Q367" s="73" t="s">
        <v>195</v>
      </c>
      <c r="R367" s="73" t="s">
        <v>195</v>
      </c>
      <c r="S367" s="73" t="s">
        <v>195</v>
      </c>
      <c r="T367" s="73" t="s">
        <v>195</v>
      </c>
      <c r="U367" s="73" t="s">
        <v>195</v>
      </c>
      <c r="V367" s="73" t="s">
        <v>195</v>
      </c>
      <c r="W367" s="73" t="s">
        <v>195</v>
      </c>
      <c r="X367" s="73" t="s">
        <v>195</v>
      </c>
      <c r="Y367" s="73" t="s">
        <v>195</v>
      </c>
      <c r="Z367" s="73" t="s">
        <v>195</v>
      </c>
      <c r="AA367" s="73" t="s">
        <v>195</v>
      </c>
      <c r="AB367" s="73" t="s">
        <v>195</v>
      </c>
      <c r="AC367" s="73" t="s">
        <v>195</v>
      </c>
      <c r="AD367" s="73" t="s">
        <v>195</v>
      </c>
      <c r="AE367" s="73" t="s">
        <v>195</v>
      </c>
      <c r="AF367" s="73" t="s">
        <v>195</v>
      </c>
      <c r="AG367" s="73" t="s">
        <v>195</v>
      </c>
      <c r="AH367" s="30" t="s">
        <v>518</v>
      </c>
    </row>
    <row r="368" spans="2:34" s="49" customFormat="1" ht="25.5" x14ac:dyDescent="0.25">
      <c r="B368" s="30"/>
      <c r="C368" s="30"/>
      <c r="D368" s="295" t="s">
        <v>519</v>
      </c>
      <c r="E368" s="318" t="b">
        <f t="shared" si="21"/>
        <v>0</v>
      </c>
      <c r="F368" s="73" t="s">
        <v>195</v>
      </c>
      <c r="G368" s="73" t="s">
        <v>195</v>
      </c>
      <c r="H368" s="73" t="s">
        <v>195</v>
      </c>
      <c r="I368" s="73" t="s">
        <v>195</v>
      </c>
      <c r="J368" s="73" t="s">
        <v>195</v>
      </c>
      <c r="K368" s="73" t="s">
        <v>195</v>
      </c>
      <c r="L368" s="73" t="s">
        <v>195</v>
      </c>
      <c r="M368" s="73" t="s">
        <v>195</v>
      </c>
      <c r="N368" s="73" t="s">
        <v>195</v>
      </c>
      <c r="O368" s="73" t="s">
        <v>195</v>
      </c>
      <c r="P368" s="73" t="s">
        <v>195</v>
      </c>
      <c r="Q368" s="73" t="s">
        <v>195</v>
      </c>
      <c r="R368" s="73" t="s">
        <v>195</v>
      </c>
      <c r="S368" s="73" t="s">
        <v>195</v>
      </c>
      <c r="T368" s="73" t="s">
        <v>195</v>
      </c>
      <c r="U368" s="73" t="s">
        <v>195</v>
      </c>
      <c r="V368" s="73" t="s">
        <v>195</v>
      </c>
      <c r="W368" s="73" t="s">
        <v>195</v>
      </c>
      <c r="X368" s="73" t="s">
        <v>195</v>
      </c>
      <c r="Y368" s="73" t="s">
        <v>195</v>
      </c>
      <c r="Z368" s="73" t="s">
        <v>195</v>
      </c>
      <c r="AA368" s="73" t="s">
        <v>195</v>
      </c>
      <c r="AB368" s="73" t="s">
        <v>195</v>
      </c>
      <c r="AC368" s="73" t="s">
        <v>195</v>
      </c>
      <c r="AD368" s="73" t="s">
        <v>195</v>
      </c>
      <c r="AE368" s="73" t="s">
        <v>195</v>
      </c>
      <c r="AF368" s="73" t="s">
        <v>195</v>
      </c>
      <c r="AG368" s="73" t="s">
        <v>195</v>
      </c>
      <c r="AH368" s="30" t="s">
        <v>518</v>
      </c>
    </row>
    <row r="369" spans="2:34" s="49" customFormat="1" ht="25.5" x14ac:dyDescent="0.25">
      <c r="B369" s="30"/>
      <c r="C369" s="30"/>
      <c r="D369" s="295" t="s">
        <v>520</v>
      </c>
      <c r="E369" s="318" t="b">
        <f t="shared" si="21"/>
        <v>0</v>
      </c>
      <c r="F369" s="73" t="s">
        <v>195</v>
      </c>
      <c r="G369" s="73" t="s">
        <v>195</v>
      </c>
      <c r="H369" s="73" t="s">
        <v>195</v>
      </c>
      <c r="I369" s="73" t="s">
        <v>195</v>
      </c>
      <c r="J369" s="73" t="s">
        <v>195</v>
      </c>
      <c r="K369" s="73" t="s">
        <v>195</v>
      </c>
      <c r="L369" s="73" t="s">
        <v>195</v>
      </c>
      <c r="M369" s="73" t="s">
        <v>195</v>
      </c>
      <c r="N369" s="73" t="s">
        <v>195</v>
      </c>
      <c r="O369" s="73" t="s">
        <v>195</v>
      </c>
      <c r="P369" s="73" t="s">
        <v>195</v>
      </c>
      <c r="Q369" s="73" t="s">
        <v>195</v>
      </c>
      <c r="R369" s="73" t="s">
        <v>195</v>
      </c>
      <c r="S369" s="73" t="s">
        <v>195</v>
      </c>
      <c r="T369" s="73" t="s">
        <v>195</v>
      </c>
      <c r="U369" s="73" t="s">
        <v>195</v>
      </c>
      <c r="V369" s="73" t="s">
        <v>195</v>
      </c>
      <c r="W369" s="73" t="s">
        <v>195</v>
      </c>
      <c r="X369" s="73" t="s">
        <v>195</v>
      </c>
      <c r="Y369" s="73" t="s">
        <v>195</v>
      </c>
      <c r="Z369" s="73" t="s">
        <v>195</v>
      </c>
      <c r="AA369" s="73" t="s">
        <v>195</v>
      </c>
      <c r="AB369" s="73" t="s">
        <v>195</v>
      </c>
      <c r="AC369" s="73" t="s">
        <v>195</v>
      </c>
      <c r="AD369" s="73" t="s">
        <v>195</v>
      </c>
      <c r="AE369" s="73" t="s">
        <v>195</v>
      </c>
      <c r="AF369" s="73" t="s">
        <v>195</v>
      </c>
      <c r="AG369" s="73" t="s">
        <v>195</v>
      </c>
      <c r="AH369" s="30" t="s">
        <v>518</v>
      </c>
    </row>
    <row r="370" spans="2:34" s="49" customFormat="1" ht="25.5" x14ac:dyDescent="0.25">
      <c r="B370" s="30"/>
      <c r="C370" s="30"/>
      <c r="D370" s="295" t="s">
        <v>521</v>
      </c>
      <c r="E370" s="318" t="b">
        <f t="shared" si="21"/>
        <v>0</v>
      </c>
      <c r="F370" s="73" t="s">
        <v>195</v>
      </c>
      <c r="G370" s="73" t="s">
        <v>195</v>
      </c>
      <c r="H370" s="73" t="s">
        <v>195</v>
      </c>
      <c r="I370" s="73" t="s">
        <v>195</v>
      </c>
      <c r="J370" s="73" t="s">
        <v>195</v>
      </c>
      <c r="K370" s="73" t="s">
        <v>195</v>
      </c>
      <c r="L370" s="73" t="s">
        <v>195</v>
      </c>
      <c r="M370" s="73" t="s">
        <v>195</v>
      </c>
      <c r="N370" s="73" t="s">
        <v>195</v>
      </c>
      <c r="O370" s="73" t="s">
        <v>195</v>
      </c>
      <c r="P370" s="73" t="s">
        <v>195</v>
      </c>
      <c r="Q370" s="73" t="s">
        <v>195</v>
      </c>
      <c r="R370" s="73" t="s">
        <v>195</v>
      </c>
      <c r="S370" s="73" t="s">
        <v>195</v>
      </c>
      <c r="T370" s="73" t="s">
        <v>195</v>
      </c>
      <c r="U370" s="73" t="s">
        <v>195</v>
      </c>
      <c r="V370" s="73" t="s">
        <v>195</v>
      </c>
      <c r="W370" s="73" t="s">
        <v>195</v>
      </c>
      <c r="X370" s="73" t="s">
        <v>195</v>
      </c>
      <c r="Y370" s="73" t="s">
        <v>195</v>
      </c>
      <c r="Z370" s="73" t="s">
        <v>195</v>
      </c>
      <c r="AA370" s="73" t="s">
        <v>195</v>
      </c>
      <c r="AB370" s="73" t="s">
        <v>195</v>
      </c>
      <c r="AC370" s="73" t="s">
        <v>195</v>
      </c>
      <c r="AD370" s="73" t="s">
        <v>195</v>
      </c>
      <c r="AE370" s="73" t="s">
        <v>195</v>
      </c>
      <c r="AF370" s="73" t="s">
        <v>195</v>
      </c>
      <c r="AG370" s="73" t="s">
        <v>195</v>
      </c>
      <c r="AH370" s="30" t="s">
        <v>518</v>
      </c>
    </row>
    <row r="371" spans="2:34" s="49" customFormat="1" ht="25.5" x14ac:dyDescent="0.25">
      <c r="B371" s="30"/>
      <c r="C371" s="30"/>
      <c r="D371" s="295" t="s">
        <v>522</v>
      </c>
      <c r="E371" s="318" t="b">
        <f t="shared" si="21"/>
        <v>0</v>
      </c>
      <c r="F371" s="73" t="s">
        <v>195</v>
      </c>
      <c r="G371" s="73" t="s">
        <v>195</v>
      </c>
      <c r="H371" s="73" t="s">
        <v>195</v>
      </c>
      <c r="I371" s="73" t="s">
        <v>195</v>
      </c>
      <c r="J371" s="73" t="s">
        <v>195</v>
      </c>
      <c r="K371" s="73" t="s">
        <v>195</v>
      </c>
      <c r="L371" s="73" t="s">
        <v>195</v>
      </c>
      <c r="M371" s="73" t="s">
        <v>195</v>
      </c>
      <c r="N371" s="73" t="s">
        <v>195</v>
      </c>
      <c r="O371" s="73" t="s">
        <v>195</v>
      </c>
      <c r="P371" s="73" t="s">
        <v>195</v>
      </c>
      <c r="Q371" s="73" t="s">
        <v>195</v>
      </c>
      <c r="R371" s="73" t="s">
        <v>195</v>
      </c>
      <c r="S371" s="73" t="s">
        <v>195</v>
      </c>
      <c r="T371" s="73" t="s">
        <v>195</v>
      </c>
      <c r="U371" s="73" t="s">
        <v>195</v>
      </c>
      <c r="V371" s="73" t="s">
        <v>195</v>
      </c>
      <c r="W371" s="73" t="s">
        <v>195</v>
      </c>
      <c r="X371" s="73" t="s">
        <v>195</v>
      </c>
      <c r="Y371" s="73" t="s">
        <v>195</v>
      </c>
      <c r="Z371" s="73" t="s">
        <v>195</v>
      </c>
      <c r="AA371" s="73" t="s">
        <v>195</v>
      </c>
      <c r="AB371" s="73" t="s">
        <v>195</v>
      </c>
      <c r="AC371" s="73" t="s">
        <v>195</v>
      </c>
      <c r="AD371" s="73" t="s">
        <v>195</v>
      </c>
      <c r="AE371" s="73" t="s">
        <v>195</v>
      </c>
      <c r="AF371" s="73" t="s">
        <v>195</v>
      </c>
      <c r="AG371" s="73" t="s">
        <v>195</v>
      </c>
      <c r="AH371" s="30" t="s">
        <v>518</v>
      </c>
    </row>
    <row r="372" spans="2:34" s="49" customFormat="1" ht="25.5" x14ac:dyDescent="0.25">
      <c r="B372" s="30"/>
      <c r="C372" s="30"/>
      <c r="D372" s="295" t="s">
        <v>523</v>
      </c>
      <c r="E372" s="318" t="b">
        <f t="shared" si="21"/>
        <v>0</v>
      </c>
      <c r="F372" s="73" t="s">
        <v>195</v>
      </c>
      <c r="G372" s="73" t="s">
        <v>195</v>
      </c>
      <c r="H372" s="73" t="s">
        <v>195</v>
      </c>
      <c r="I372" s="73" t="s">
        <v>195</v>
      </c>
      <c r="J372" s="73" t="s">
        <v>195</v>
      </c>
      <c r="K372" s="73" t="s">
        <v>195</v>
      </c>
      <c r="L372" s="73" t="s">
        <v>195</v>
      </c>
      <c r="M372" s="73" t="s">
        <v>195</v>
      </c>
      <c r="N372" s="73" t="s">
        <v>195</v>
      </c>
      <c r="O372" s="73" t="s">
        <v>195</v>
      </c>
      <c r="P372" s="73" t="s">
        <v>195</v>
      </c>
      <c r="Q372" s="73" t="s">
        <v>195</v>
      </c>
      <c r="R372" s="73" t="s">
        <v>195</v>
      </c>
      <c r="S372" s="73" t="s">
        <v>195</v>
      </c>
      <c r="T372" s="73" t="s">
        <v>195</v>
      </c>
      <c r="U372" s="73" t="s">
        <v>195</v>
      </c>
      <c r="V372" s="73" t="s">
        <v>195</v>
      </c>
      <c r="W372" s="73" t="s">
        <v>195</v>
      </c>
      <c r="X372" s="73" t="s">
        <v>195</v>
      </c>
      <c r="Y372" s="73" t="s">
        <v>195</v>
      </c>
      <c r="Z372" s="73" t="s">
        <v>195</v>
      </c>
      <c r="AA372" s="73" t="s">
        <v>195</v>
      </c>
      <c r="AB372" s="73" t="s">
        <v>195</v>
      </c>
      <c r="AC372" s="73" t="s">
        <v>195</v>
      </c>
      <c r="AD372" s="73" t="s">
        <v>195</v>
      </c>
      <c r="AE372" s="73" t="s">
        <v>195</v>
      </c>
      <c r="AF372" s="73" t="s">
        <v>195</v>
      </c>
      <c r="AG372" s="73" t="s">
        <v>195</v>
      </c>
      <c r="AH372" s="30" t="s">
        <v>518</v>
      </c>
    </row>
    <row r="373" spans="2:34" s="49" customFormat="1" ht="25.5" x14ac:dyDescent="0.25">
      <c r="B373" s="30"/>
      <c r="C373" s="30"/>
      <c r="D373" s="295" t="s">
        <v>524</v>
      </c>
      <c r="E373" s="318" t="b">
        <f t="shared" si="21"/>
        <v>0</v>
      </c>
      <c r="F373" s="73" t="s">
        <v>195</v>
      </c>
      <c r="G373" s="73" t="s">
        <v>195</v>
      </c>
      <c r="H373" s="73" t="s">
        <v>195</v>
      </c>
      <c r="I373" s="73" t="s">
        <v>195</v>
      </c>
      <c r="J373" s="73" t="s">
        <v>195</v>
      </c>
      <c r="K373" s="73" t="s">
        <v>195</v>
      </c>
      <c r="L373" s="73" t="s">
        <v>195</v>
      </c>
      <c r="M373" s="73" t="s">
        <v>195</v>
      </c>
      <c r="N373" s="73" t="s">
        <v>195</v>
      </c>
      <c r="O373" s="73" t="s">
        <v>195</v>
      </c>
      <c r="P373" s="73" t="s">
        <v>195</v>
      </c>
      <c r="Q373" s="73" t="s">
        <v>195</v>
      </c>
      <c r="R373" s="73" t="s">
        <v>195</v>
      </c>
      <c r="S373" s="73" t="s">
        <v>195</v>
      </c>
      <c r="T373" s="73" t="s">
        <v>195</v>
      </c>
      <c r="U373" s="73" t="s">
        <v>195</v>
      </c>
      <c r="V373" s="73" t="s">
        <v>195</v>
      </c>
      <c r="W373" s="73" t="s">
        <v>195</v>
      </c>
      <c r="X373" s="73" t="s">
        <v>195</v>
      </c>
      <c r="Y373" s="73" t="s">
        <v>195</v>
      </c>
      <c r="Z373" s="73" t="s">
        <v>195</v>
      </c>
      <c r="AA373" s="73" t="s">
        <v>195</v>
      </c>
      <c r="AB373" s="73" t="s">
        <v>195</v>
      </c>
      <c r="AC373" s="73" t="s">
        <v>195</v>
      </c>
      <c r="AD373" s="73" t="s">
        <v>195</v>
      </c>
      <c r="AE373" s="73" t="s">
        <v>195</v>
      </c>
      <c r="AF373" s="73" t="s">
        <v>195</v>
      </c>
      <c r="AG373" s="73" t="s">
        <v>195</v>
      </c>
      <c r="AH373" s="30" t="s">
        <v>518</v>
      </c>
    </row>
    <row r="374" spans="2:34" s="49" customFormat="1" ht="25.5" x14ac:dyDescent="0.25">
      <c r="B374" s="30"/>
      <c r="C374" s="30"/>
      <c r="D374" s="295" t="s">
        <v>525</v>
      </c>
      <c r="E374" s="318" t="b">
        <f t="shared" si="21"/>
        <v>0</v>
      </c>
      <c r="F374" s="73" t="s">
        <v>195</v>
      </c>
      <c r="G374" s="73" t="s">
        <v>195</v>
      </c>
      <c r="H374" s="73" t="s">
        <v>195</v>
      </c>
      <c r="I374" s="73" t="s">
        <v>195</v>
      </c>
      <c r="J374" s="73" t="s">
        <v>195</v>
      </c>
      <c r="K374" s="73" t="s">
        <v>195</v>
      </c>
      <c r="L374" s="73" t="s">
        <v>195</v>
      </c>
      <c r="M374" s="73" t="s">
        <v>195</v>
      </c>
      <c r="N374" s="73" t="s">
        <v>195</v>
      </c>
      <c r="O374" s="73" t="s">
        <v>195</v>
      </c>
      <c r="P374" s="73" t="s">
        <v>195</v>
      </c>
      <c r="Q374" s="73" t="s">
        <v>195</v>
      </c>
      <c r="R374" s="73" t="s">
        <v>195</v>
      </c>
      <c r="S374" s="73" t="s">
        <v>195</v>
      </c>
      <c r="T374" s="73" t="s">
        <v>195</v>
      </c>
      <c r="U374" s="73" t="s">
        <v>195</v>
      </c>
      <c r="V374" s="73" t="s">
        <v>195</v>
      </c>
      <c r="W374" s="73" t="s">
        <v>195</v>
      </c>
      <c r="X374" s="73" t="s">
        <v>195</v>
      </c>
      <c r="Y374" s="73" t="s">
        <v>195</v>
      </c>
      <c r="Z374" s="73" t="s">
        <v>195</v>
      </c>
      <c r="AA374" s="73" t="s">
        <v>195</v>
      </c>
      <c r="AB374" s="73" t="s">
        <v>195</v>
      </c>
      <c r="AC374" s="73" t="s">
        <v>195</v>
      </c>
      <c r="AD374" s="73" t="s">
        <v>195</v>
      </c>
      <c r="AE374" s="73" t="s">
        <v>195</v>
      </c>
      <c r="AF374" s="73" t="s">
        <v>195</v>
      </c>
      <c r="AG374" s="73" t="s">
        <v>195</v>
      </c>
      <c r="AH374" s="30" t="s">
        <v>518</v>
      </c>
    </row>
    <row r="375" spans="2:34" s="49" customFormat="1" ht="25.5" x14ac:dyDescent="0.25">
      <c r="B375" s="30"/>
      <c r="C375" s="30"/>
      <c r="D375" s="295" t="s">
        <v>526</v>
      </c>
      <c r="E375" s="318" t="b">
        <f t="shared" si="21"/>
        <v>0</v>
      </c>
      <c r="F375" s="73" t="s">
        <v>195</v>
      </c>
      <c r="G375" s="73" t="s">
        <v>195</v>
      </c>
      <c r="H375" s="73" t="s">
        <v>195</v>
      </c>
      <c r="I375" s="73" t="s">
        <v>195</v>
      </c>
      <c r="J375" s="73" t="s">
        <v>195</v>
      </c>
      <c r="K375" s="73" t="s">
        <v>195</v>
      </c>
      <c r="L375" s="73" t="s">
        <v>195</v>
      </c>
      <c r="M375" s="73" t="s">
        <v>195</v>
      </c>
      <c r="N375" s="73" t="s">
        <v>195</v>
      </c>
      <c r="O375" s="73" t="s">
        <v>195</v>
      </c>
      <c r="P375" s="73" t="s">
        <v>195</v>
      </c>
      <c r="Q375" s="73" t="s">
        <v>195</v>
      </c>
      <c r="R375" s="73" t="s">
        <v>195</v>
      </c>
      <c r="S375" s="73" t="s">
        <v>195</v>
      </c>
      <c r="T375" s="73" t="s">
        <v>195</v>
      </c>
      <c r="U375" s="73" t="s">
        <v>195</v>
      </c>
      <c r="V375" s="73" t="s">
        <v>195</v>
      </c>
      <c r="W375" s="73" t="s">
        <v>195</v>
      </c>
      <c r="X375" s="73" t="s">
        <v>195</v>
      </c>
      <c r="Y375" s="73" t="s">
        <v>195</v>
      </c>
      <c r="Z375" s="73" t="s">
        <v>195</v>
      </c>
      <c r="AA375" s="73" t="s">
        <v>195</v>
      </c>
      <c r="AB375" s="73" t="s">
        <v>195</v>
      </c>
      <c r="AC375" s="73" t="s">
        <v>195</v>
      </c>
      <c r="AD375" s="73" t="s">
        <v>195</v>
      </c>
      <c r="AE375" s="73" t="s">
        <v>195</v>
      </c>
      <c r="AF375" s="73" t="s">
        <v>195</v>
      </c>
      <c r="AG375" s="73" t="s">
        <v>195</v>
      </c>
      <c r="AH375" s="30" t="s">
        <v>518</v>
      </c>
    </row>
    <row r="376" spans="2:34" s="28" customFormat="1" ht="25.5" x14ac:dyDescent="0.25">
      <c r="B376" s="27"/>
      <c r="C376" s="27" t="s">
        <v>733</v>
      </c>
      <c r="D376" s="302" t="s">
        <v>527</v>
      </c>
      <c r="E376" s="318" t="b">
        <f t="shared" si="21"/>
        <v>0</v>
      </c>
      <c r="F376" s="45">
        <v>0.93694181326116377</v>
      </c>
      <c r="G376" s="45" t="s">
        <v>195</v>
      </c>
      <c r="H376" s="45" t="s">
        <v>195</v>
      </c>
      <c r="I376" s="45" t="s">
        <v>195</v>
      </c>
      <c r="J376" s="45" t="s">
        <v>195</v>
      </c>
      <c r="K376" s="45" t="s">
        <v>195</v>
      </c>
      <c r="L376" s="45" t="s">
        <v>195</v>
      </c>
      <c r="M376" s="45" t="s">
        <v>195</v>
      </c>
      <c r="N376" s="45">
        <v>1.4956162970603403E-2</v>
      </c>
      <c r="O376" s="45">
        <v>2.0957147325617768E-2</v>
      </c>
      <c r="P376" s="45" t="s">
        <v>195</v>
      </c>
      <c r="Q376" s="45" t="s">
        <v>195</v>
      </c>
      <c r="R376" s="45" t="s">
        <v>195</v>
      </c>
      <c r="S376" s="45" t="s">
        <v>195</v>
      </c>
      <c r="T376" s="45" t="s">
        <v>195</v>
      </c>
      <c r="U376" s="45" t="s">
        <v>195</v>
      </c>
      <c r="V376" s="45" t="s">
        <v>195</v>
      </c>
      <c r="W376" s="45" t="s">
        <v>195</v>
      </c>
      <c r="X376" s="45" t="s">
        <v>195</v>
      </c>
      <c r="Y376" s="45">
        <v>0.78569437993497449</v>
      </c>
      <c r="Z376" s="45" t="s">
        <v>195</v>
      </c>
      <c r="AA376" s="45" t="s">
        <v>195</v>
      </c>
      <c r="AB376" s="45" t="s">
        <v>195</v>
      </c>
      <c r="AC376" s="45" t="s">
        <v>195</v>
      </c>
      <c r="AD376" s="45">
        <v>0.52631811435437137</v>
      </c>
      <c r="AE376" s="45" t="s">
        <v>195</v>
      </c>
      <c r="AF376" s="45" t="s">
        <v>195</v>
      </c>
      <c r="AG376" s="45" t="s">
        <v>195</v>
      </c>
      <c r="AH376" s="27" t="s">
        <v>518</v>
      </c>
    </row>
    <row r="377" spans="2:34" s="49" customFormat="1" x14ac:dyDescent="0.25">
      <c r="B377" s="30"/>
      <c r="C377" s="30"/>
      <c r="D377" s="290" t="s">
        <v>528</v>
      </c>
      <c r="E377" s="318" t="b">
        <f t="shared" si="21"/>
        <v>0</v>
      </c>
      <c r="F377" s="73" t="s">
        <v>195</v>
      </c>
      <c r="G377" s="73" t="s">
        <v>195</v>
      </c>
      <c r="H377" s="73" t="s">
        <v>195</v>
      </c>
      <c r="I377" s="73" t="s">
        <v>195</v>
      </c>
      <c r="J377" s="73" t="s">
        <v>195</v>
      </c>
      <c r="K377" s="73" t="s">
        <v>195</v>
      </c>
      <c r="L377" s="73" t="s">
        <v>195</v>
      </c>
      <c r="M377" s="73" t="s">
        <v>195</v>
      </c>
      <c r="N377" s="73" t="s">
        <v>195</v>
      </c>
      <c r="O377" s="73" t="s">
        <v>195</v>
      </c>
      <c r="P377" s="73" t="s">
        <v>195</v>
      </c>
      <c r="Q377" s="73" t="s">
        <v>195</v>
      </c>
      <c r="R377" s="73" t="s">
        <v>195</v>
      </c>
      <c r="S377" s="73" t="s">
        <v>195</v>
      </c>
      <c r="T377" s="73" t="s">
        <v>195</v>
      </c>
      <c r="U377" s="73" t="s">
        <v>195</v>
      </c>
      <c r="V377" s="73" t="s">
        <v>195</v>
      </c>
      <c r="W377" s="73" t="s">
        <v>195</v>
      </c>
      <c r="X377" s="73" t="s">
        <v>195</v>
      </c>
      <c r="Y377" s="73" t="s">
        <v>195</v>
      </c>
      <c r="Z377" s="73" t="s">
        <v>195</v>
      </c>
      <c r="AA377" s="73" t="s">
        <v>195</v>
      </c>
      <c r="AB377" s="73" t="s">
        <v>195</v>
      </c>
      <c r="AC377" s="73" t="s">
        <v>195</v>
      </c>
      <c r="AD377" s="73" t="s">
        <v>195</v>
      </c>
      <c r="AE377" s="73" t="s">
        <v>195</v>
      </c>
      <c r="AF377" s="73" t="s">
        <v>195</v>
      </c>
      <c r="AG377" s="73" t="s">
        <v>195</v>
      </c>
      <c r="AH377" s="74" t="s">
        <v>529</v>
      </c>
    </row>
    <row r="378" spans="2:34" s="49" customFormat="1" x14ac:dyDescent="0.25">
      <c r="B378" s="30"/>
      <c r="C378" s="30"/>
      <c r="D378" s="295" t="s">
        <v>530</v>
      </c>
      <c r="E378" s="318" t="b">
        <f t="shared" si="21"/>
        <v>0</v>
      </c>
      <c r="F378" s="73" t="s">
        <v>195</v>
      </c>
      <c r="G378" s="73" t="s">
        <v>195</v>
      </c>
      <c r="H378" s="73" t="s">
        <v>195</v>
      </c>
      <c r="I378" s="73" t="s">
        <v>195</v>
      </c>
      <c r="J378" s="73" t="s">
        <v>195</v>
      </c>
      <c r="K378" s="73" t="s">
        <v>195</v>
      </c>
      <c r="L378" s="73" t="s">
        <v>195</v>
      </c>
      <c r="M378" s="73" t="s">
        <v>195</v>
      </c>
      <c r="N378" s="73" t="s">
        <v>195</v>
      </c>
      <c r="O378" s="73" t="s">
        <v>195</v>
      </c>
      <c r="P378" s="73" t="s">
        <v>195</v>
      </c>
      <c r="Q378" s="73" t="s">
        <v>195</v>
      </c>
      <c r="R378" s="73" t="s">
        <v>195</v>
      </c>
      <c r="S378" s="73" t="s">
        <v>195</v>
      </c>
      <c r="T378" s="73" t="s">
        <v>195</v>
      </c>
      <c r="U378" s="73" t="s">
        <v>195</v>
      </c>
      <c r="V378" s="73" t="s">
        <v>195</v>
      </c>
      <c r="W378" s="73" t="s">
        <v>195</v>
      </c>
      <c r="X378" s="73" t="s">
        <v>195</v>
      </c>
      <c r="Y378" s="73" t="s">
        <v>195</v>
      </c>
      <c r="Z378" s="73" t="s">
        <v>195</v>
      </c>
      <c r="AA378" s="73" t="s">
        <v>195</v>
      </c>
      <c r="AB378" s="73" t="s">
        <v>195</v>
      </c>
      <c r="AC378" s="73" t="s">
        <v>195</v>
      </c>
      <c r="AD378" s="73" t="s">
        <v>195</v>
      </c>
      <c r="AE378" s="73" t="s">
        <v>195</v>
      </c>
      <c r="AF378" s="73" t="s">
        <v>195</v>
      </c>
      <c r="AG378" s="73" t="s">
        <v>195</v>
      </c>
      <c r="AH378" s="74" t="s">
        <v>529</v>
      </c>
    </row>
    <row r="379" spans="2:34" s="49" customFormat="1" x14ac:dyDescent="0.25">
      <c r="B379" s="30"/>
      <c r="C379" s="30"/>
      <c r="D379" s="295" t="s">
        <v>531</v>
      </c>
      <c r="E379" s="318" t="b">
        <f t="shared" si="21"/>
        <v>0</v>
      </c>
      <c r="F379" s="73" t="s">
        <v>195</v>
      </c>
      <c r="G379" s="73" t="s">
        <v>195</v>
      </c>
      <c r="H379" s="73" t="s">
        <v>195</v>
      </c>
      <c r="I379" s="73" t="s">
        <v>195</v>
      </c>
      <c r="J379" s="73" t="s">
        <v>195</v>
      </c>
      <c r="K379" s="73" t="s">
        <v>195</v>
      </c>
      <c r="L379" s="73" t="s">
        <v>195</v>
      </c>
      <c r="M379" s="73" t="s">
        <v>195</v>
      </c>
      <c r="N379" s="73" t="s">
        <v>195</v>
      </c>
      <c r="O379" s="73" t="s">
        <v>195</v>
      </c>
      <c r="P379" s="73" t="s">
        <v>195</v>
      </c>
      <c r="Q379" s="73" t="s">
        <v>195</v>
      </c>
      <c r="R379" s="73" t="s">
        <v>195</v>
      </c>
      <c r="S379" s="73" t="s">
        <v>195</v>
      </c>
      <c r="T379" s="73" t="s">
        <v>195</v>
      </c>
      <c r="U379" s="73" t="s">
        <v>195</v>
      </c>
      <c r="V379" s="73" t="s">
        <v>195</v>
      </c>
      <c r="W379" s="73" t="s">
        <v>195</v>
      </c>
      <c r="X379" s="73" t="s">
        <v>195</v>
      </c>
      <c r="Y379" s="73" t="s">
        <v>195</v>
      </c>
      <c r="Z379" s="73" t="s">
        <v>195</v>
      </c>
      <c r="AA379" s="73" t="s">
        <v>195</v>
      </c>
      <c r="AB379" s="73" t="s">
        <v>195</v>
      </c>
      <c r="AC379" s="73" t="s">
        <v>195</v>
      </c>
      <c r="AD379" s="73" t="s">
        <v>195</v>
      </c>
      <c r="AE379" s="73" t="s">
        <v>195</v>
      </c>
      <c r="AF379" s="73" t="s">
        <v>195</v>
      </c>
      <c r="AG379" s="73" t="s">
        <v>195</v>
      </c>
      <c r="AH379" s="74" t="s">
        <v>529</v>
      </c>
    </row>
    <row r="380" spans="2:34" s="49" customFormat="1" x14ac:dyDescent="0.25">
      <c r="B380" s="30"/>
      <c r="C380" s="30"/>
      <c r="D380" s="295" t="s">
        <v>532</v>
      </c>
      <c r="E380" s="318" t="b">
        <f t="shared" si="21"/>
        <v>0</v>
      </c>
      <c r="F380" s="73" t="s">
        <v>195</v>
      </c>
      <c r="G380" s="73" t="s">
        <v>195</v>
      </c>
      <c r="H380" s="73" t="s">
        <v>195</v>
      </c>
      <c r="I380" s="73" t="s">
        <v>195</v>
      </c>
      <c r="J380" s="73" t="s">
        <v>195</v>
      </c>
      <c r="K380" s="73" t="s">
        <v>195</v>
      </c>
      <c r="L380" s="73" t="s">
        <v>195</v>
      </c>
      <c r="M380" s="73" t="s">
        <v>195</v>
      </c>
      <c r="N380" s="73" t="s">
        <v>195</v>
      </c>
      <c r="O380" s="73" t="s">
        <v>195</v>
      </c>
      <c r="P380" s="73" t="s">
        <v>195</v>
      </c>
      <c r="Q380" s="73" t="s">
        <v>195</v>
      </c>
      <c r="R380" s="73" t="s">
        <v>195</v>
      </c>
      <c r="S380" s="73" t="s">
        <v>195</v>
      </c>
      <c r="T380" s="73" t="s">
        <v>195</v>
      </c>
      <c r="U380" s="73" t="s">
        <v>195</v>
      </c>
      <c r="V380" s="73" t="s">
        <v>195</v>
      </c>
      <c r="W380" s="73" t="s">
        <v>195</v>
      </c>
      <c r="X380" s="73" t="s">
        <v>195</v>
      </c>
      <c r="Y380" s="73" t="s">
        <v>195</v>
      </c>
      <c r="Z380" s="73" t="s">
        <v>195</v>
      </c>
      <c r="AA380" s="73" t="s">
        <v>195</v>
      </c>
      <c r="AB380" s="73" t="s">
        <v>195</v>
      </c>
      <c r="AC380" s="73" t="s">
        <v>195</v>
      </c>
      <c r="AD380" s="73" t="s">
        <v>195</v>
      </c>
      <c r="AE380" s="73" t="s">
        <v>195</v>
      </c>
      <c r="AF380" s="73" t="s">
        <v>195</v>
      </c>
      <c r="AG380" s="73" t="s">
        <v>195</v>
      </c>
      <c r="AH380" s="74" t="s">
        <v>529</v>
      </c>
    </row>
    <row r="381" spans="2:34" s="49" customFormat="1" x14ac:dyDescent="0.25">
      <c r="B381" s="30"/>
      <c r="C381" s="30"/>
      <c r="D381" s="295" t="s">
        <v>533</v>
      </c>
      <c r="E381" s="318" t="b">
        <f t="shared" si="21"/>
        <v>0</v>
      </c>
      <c r="F381" s="73" t="s">
        <v>195</v>
      </c>
      <c r="G381" s="73" t="s">
        <v>195</v>
      </c>
      <c r="H381" s="73" t="s">
        <v>195</v>
      </c>
      <c r="I381" s="73" t="s">
        <v>195</v>
      </c>
      <c r="J381" s="73" t="s">
        <v>195</v>
      </c>
      <c r="K381" s="73" t="s">
        <v>195</v>
      </c>
      <c r="L381" s="73" t="s">
        <v>195</v>
      </c>
      <c r="M381" s="73" t="s">
        <v>195</v>
      </c>
      <c r="N381" s="73" t="s">
        <v>195</v>
      </c>
      <c r="O381" s="73" t="s">
        <v>195</v>
      </c>
      <c r="P381" s="73" t="s">
        <v>195</v>
      </c>
      <c r="Q381" s="73" t="s">
        <v>195</v>
      </c>
      <c r="R381" s="73" t="s">
        <v>195</v>
      </c>
      <c r="S381" s="73" t="s">
        <v>195</v>
      </c>
      <c r="T381" s="73" t="s">
        <v>195</v>
      </c>
      <c r="U381" s="73" t="s">
        <v>195</v>
      </c>
      <c r="V381" s="73" t="s">
        <v>195</v>
      </c>
      <c r="W381" s="73" t="s">
        <v>195</v>
      </c>
      <c r="X381" s="73" t="s">
        <v>195</v>
      </c>
      <c r="Y381" s="73" t="s">
        <v>195</v>
      </c>
      <c r="Z381" s="73" t="s">
        <v>195</v>
      </c>
      <c r="AA381" s="73" t="s">
        <v>195</v>
      </c>
      <c r="AB381" s="73" t="s">
        <v>195</v>
      </c>
      <c r="AC381" s="73" t="s">
        <v>195</v>
      </c>
      <c r="AD381" s="73" t="s">
        <v>195</v>
      </c>
      <c r="AE381" s="73" t="s">
        <v>195</v>
      </c>
      <c r="AF381" s="73" t="s">
        <v>195</v>
      </c>
      <c r="AG381" s="73" t="s">
        <v>195</v>
      </c>
      <c r="AH381" s="74" t="s">
        <v>529</v>
      </c>
    </row>
    <row r="382" spans="2:34" s="49" customFormat="1" x14ac:dyDescent="0.25">
      <c r="B382" s="30"/>
      <c r="C382" s="30"/>
      <c r="D382" s="295" t="s">
        <v>534</v>
      </c>
      <c r="E382" s="318" t="b">
        <f t="shared" si="21"/>
        <v>0</v>
      </c>
      <c r="F382" s="73" t="s">
        <v>195</v>
      </c>
      <c r="G382" s="73" t="s">
        <v>195</v>
      </c>
      <c r="H382" s="73" t="s">
        <v>195</v>
      </c>
      <c r="I382" s="73" t="s">
        <v>195</v>
      </c>
      <c r="J382" s="73" t="s">
        <v>195</v>
      </c>
      <c r="K382" s="73" t="s">
        <v>195</v>
      </c>
      <c r="L382" s="73" t="s">
        <v>195</v>
      </c>
      <c r="M382" s="73" t="s">
        <v>195</v>
      </c>
      <c r="N382" s="73" t="s">
        <v>195</v>
      </c>
      <c r="O382" s="73" t="s">
        <v>195</v>
      </c>
      <c r="P382" s="73" t="s">
        <v>195</v>
      </c>
      <c r="Q382" s="73" t="s">
        <v>195</v>
      </c>
      <c r="R382" s="73" t="s">
        <v>195</v>
      </c>
      <c r="S382" s="73" t="s">
        <v>195</v>
      </c>
      <c r="T382" s="73" t="s">
        <v>195</v>
      </c>
      <c r="U382" s="73" t="s">
        <v>195</v>
      </c>
      <c r="V382" s="73" t="s">
        <v>195</v>
      </c>
      <c r="W382" s="73" t="s">
        <v>195</v>
      </c>
      <c r="X382" s="73" t="s">
        <v>195</v>
      </c>
      <c r="Y382" s="73" t="s">
        <v>195</v>
      </c>
      <c r="Z382" s="73" t="s">
        <v>195</v>
      </c>
      <c r="AA382" s="73" t="s">
        <v>195</v>
      </c>
      <c r="AB382" s="73" t="s">
        <v>195</v>
      </c>
      <c r="AC382" s="73" t="s">
        <v>195</v>
      </c>
      <c r="AD382" s="73" t="s">
        <v>195</v>
      </c>
      <c r="AE382" s="73" t="s">
        <v>195</v>
      </c>
      <c r="AF382" s="73" t="s">
        <v>195</v>
      </c>
      <c r="AG382" s="73" t="s">
        <v>195</v>
      </c>
      <c r="AH382" s="74" t="s">
        <v>529</v>
      </c>
    </row>
    <row r="383" spans="2:34" s="49" customFormat="1" x14ac:dyDescent="0.25">
      <c r="B383" s="30"/>
      <c r="C383" s="30"/>
      <c r="D383" s="295" t="s">
        <v>535</v>
      </c>
      <c r="E383" s="318" t="b">
        <f t="shared" si="21"/>
        <v>0</v>
      </c>
      <c r="F383" s="73" t="s">
        <v>195</v>
      </c>
      <c r="G383" s="73" t="s">
        <v>195</v>
      </c>
      <c r="H383" s="73" t="s">
        <v>195</v>
      </c>
      <c r="I383" s="73" t="s">
        <v>195</v>
      </c>
      <c r="J383" s="73" t="s">
        <v>195</v>
      </c>
      <c r="K383" s="73" t="s">
        <v>195</v>
      </c>
      <c r="L383" s="73" t="s">
        <v>195</v>
      </c>
      <c r="M383" s="73" t="s">
        <v>195</v>
      </c>
      <c r="N383" s="73" t="s">
        <v>195</v>
      </c>
      <c r="O383" s="73" t="s">
        <v>195</v>
      </c>
      <c r="P383" s="73" t="s">
        <v>195</v>
      </c>
      <c r="Q383" s="73" t="s">
        <v>195</v>
      </c>
      <c r="R383" s="73" t="s">
        <v>195</v>
      </c>
      <c r="S383" s="73" t="s">
        <v>195</v>
      </c>
      <c r="T383" s="73" t="s">
        <v>195</v>
      </c>
      <c r="U383" s="73" t="s">
        <v>195</v>
      </c>
      <c r="V383" s="73" t="s">
        <v>195</v>
      </c>
      <c r="W383" s="73" t="s">
        <v>195</v>
      </c>
      <c r="X383" s="73" t="s">
        <v>195</v>
      </c>
      <c r="Y383" s="73" t="s">
        <v>195</v>
      </c>
      <c r="Z383" s="73" t="s">
        <v>195</v>
      </c>
      <c r="AA383" s="73" t="s">
        <v>195</v>
      </c>
      <c r="AB383" s="73" t="s">
        <v>195</v>
      </c>
      <c r="AC383" s="73" t="s">
        <v>195</v>
      </c>
      <c r="AD383" s="73" t="s">
        <v>195</v>
      </c>
      <c r="AE383" s="73" t="s">
        <v>195</v>
      </c>
      <c r="AF383" s="73" t="s">
        <v>195</v>
      </c>
      <c r="AG383" s="73" t="s">
        <v>195</v>
      </c>
      <c r="AH383" s="74" t="s">
        <v>529</v>
      </c>
    </row>
    <row r="384" spans="2:34" s="49" customFormat="1" x14ac:dyDescent="0.25">
      <c r="B384" s="30"/>
      <c r="C384" s="30"/>
      <c r="D384" s="295" t="s">
        <v>536</v>
      </c>
      <c r="E384" s="318" t="b">
        <f t="shared" si="21"/>
        <v>0</v>
      </c>
      <c r="F384" s="73" t="s">
        <v>195</v>
      </c>
      <c r="G384" s="73" t="s">
        <v>195</v>
      </c>
      <c r="H384" s="73" t="s">
        <v>195</v>
      </c>
      <c r="I384" s="73" t="s">
        <v>195</v>
      </c>
      <c r="J384" s="73" t="s">
        <v>195</v>
      </c>
      <c r="K384" s="73" t="s">
        <v>195</v>
      </c>
      <c r="L384" s="73" t="s">
        <v>195</v>
      </c>
      <c r="M384" s="73" t="s">
        <v>195</v>
      </c>
      <c r="N384" s="73" t="s">
        <v>195</v>
      </c>
      <c r="O384" s="73" t="s">
        <v>195</v>
      </c>
      <c r="P384" s="73" t="s">
        <v>195</v>
      </c>
      <c r="Q384" s="73" t="s">
        <v>195</v>
      </c>
      <c r="R384" s="73" t="s">
        <v>195</v>
      </c>
      <c r="S384" s="73" t="s">
        <v>195</v>
      </c>
      <c r="T384" s="73" t="s">
        <v>195</v>
      </c>
      <c r="U384" s="73" t="s">
        <v>195</v>
      </c>
      <c r="V384" s="73" t="s">
        <v>195</v>
      </c>
      <c r="W384" s="73" t="s">
        <v>195</v>
      </c>
      <c r="X384" s="73" t="s">
        <v>195</v>
      </c>
      <c r="Y384" s="73" t="s">
        <v>195</v>
      </c>
      <c r="Z384" s="73" t="s">
        <v>195</v>
      </c>
      <c r="AA384" s="73" t="s">
        <v>195</v>
      </c>
      <c r="AB384" s="73" t="s">
        <v>195</v>
      </c>
      <c r="AC384" s="73" t="s">
        <v>195</v>
      </c>
      <c r="AD384" s="73" t="s">
        <v>195</v>
      </c>
      <c r="AE384" s="73" t="s">
        <v>195</v>
      </c>
      <c r="AF384" s="73" t="s">
        <v>195</v>
      </c>
      <c r="AG384" s="73" t="s">
        <v>195</v>
      </c>
      <c r="AH384" s="74" t="s">
        <v>529</v>
      </c>
    </row>
    <row r="385" spans="2:34" s="49" customFormat="1" x14ac:dyDescent="0.25">
      <c r="B385" s="30"/>
      <c r="C385" s="30"/>
      <c r="D385" s="295" t="s">
        <v>537</v>
      </c>
      <c r="E385" s="318" t="b">
        <f t="shared" si="21"/>
        <v>0</v>
      </c>
      <c r="F385" s="73" t="s">
        <v>195</v>
      </c>
      <c r="G385" s="73" t="s">
        <v>195</v>
      </c>
      <c r="H385" s="73" t="s">
        <v>195</v>
      </c>
      <c r="I385" s="73" t="s">
        <v>195</v>
      </c>
      <c r="J385" s="73" t="s">
        <v>195</v>
      </c>
      <c r="K385" s="73" t="s">
        <v>195</v>
      </c>
      <c r="L385" s="73" t="s">
        <v>195</v>
      </c>
      <c r="M385" s="73" t="s">
        <v>195</v>
      </c>
      <c r="N385" s="73" t="s">
        <v>195</v>
      </c>
      <c r="O385" s="73" t="s">
        <v>195</v>
      </c>
      <c r="P385" s="73" t="s">
        <v>195</v>
      </c>
      <c r="Q385" s="73" t="s">
        <v>195</v>
      </c>
      <c r="R385" s="73" t="s">
        <v>195</v>
      </c>
      <c r="S385" s="73" t="s">
        <v>195</v>
      </c>
      <c r="T385" s="73" t="s">
        <v>195</v>
      </c>
      <c r="U385" s="73" t="s">
        <v>195</v>
      </c>
      <c r="V385" s="73" t="s">
        <v>195</v>
      </c>
      <c r="W385" s="73" t="s">
        <v>195</v>
      </c>
      <c r="X385" s="73" t="s">
        <v>195</v>
      </c>
      <c r="Y385" s="73" t="s">
        <v>195</v>
      </c>
      <c r="Z385" s="73" t="s">
        <v>195</v>
      </c>
      <c r="AA385" s="73" t="s">
        <v>195</v>
      </c>
      <c r="AB385" s="73" t="s">
        <v>195</v>
      </c>
      <c r="AC385" s="73" t="s">
        <v>195</v>
      </c>
      <c r="AD385" s="73" t="s">
        <v>195</v>
      </c>
      <c r="AE385" s="73" t="s">
        <v>195</v>
      </c>
      <c r="AF385" s="73" t="s">
        <v>195</v>
      </c>
      <c r="AG385" s="73" t="s">
        <v>195</v>
      </c>
      <c r="AH385" s="74" t="s">
        <v>529</v>
      </c>
    </row>
    <row r="386" spans="2:34" s="49" customFormat="1" x14ac:dyDescent="0.25">
      <c r="B386" s="30"/>
      <c r="C386" s="30"/>
      <c r="D386" s="292" t="s">
        <v>538</v>
      </c>
      <c r="E386" s="318" t="b">
        <f t="shared" si="21"/>
        <v>0</v>
      </c>
      <c r="F386" s="73" t="s">
        <v>195</v>
      </c>
      <c r="G386" s="73" t="s">
        <v>195</v>
      </c>
      <c r="H386" s="73" t="s">
        <v>195</v>
      </c>
      <c r="I386" s="73" t="s">
        <v>195</v>
      </c>
      <c r="J386" s="73" t="s">
        <v>195</v>
      </c>
      <c r="K386" s="73" t="s">
        <v>195</v>
      </c>
      <c r="L386" s="73" t="s">
        <v>195</v>
      </c>
      <c r="M386" s="73" t="s">
        <v>195</v>
      </c>
      <c r="N386" s="73" t="s">
        <v>195</v>
      </c>
      <c r="O386" s="73" t="s">
        <v>195</v>
      </c>
      <c r="P386" s="73" t="s">
        <v>195</v>
      </c>
      <c r="Q386" s="73" t="s">
        <v>195</v>
      </c>
      <c r="R386" s="73" t="s">
        <v>195</v>
      </c>
      <c r="S386" s="73" t="s">
        <v>195</v>
      </c>
      <c r="T386" s="73" t="s">
        <v>195</v>
      </c>
      <c r="U386" s="73" t="s">
        <v>195</v>
      </c>
      <c r="V386" s="73" t="s">
        <v>195</v>
      </c>
      <c r="W386" s="73" t="s">
        <v>195</v>
      </c>
      <c r="X386" s="73" t="s">
        <v>195</v>
      </c>
      <c r="Y386" s="73" t="s">
        <v>195</v>
      </c>
      <c r="Z386" s="73" t="s">
        <v>195</v>
      </c>
      <c r="AA386" s="73" t="s">
        <v>195</v>
      </c>
      <c r="AB386" s="73" t="s">
        <v>195</v>
      </c>
      <c r="AC386" s="73" t="s">
        <v>195</v>
      </c>
      <c r="AD386" s="73" t="s">
        <v>195</v>
      </c>
      <c r="AE386" s="73" t="s">
        <v>195</v>
      </c>
      <c r="AF386" s="73" t="s">
        <v>195</v>
      </c>
      <c r="AG386" s="73" t="s">
        <v>195</v>
      </c>
      <c r="AH386" s="74" t="s">
        <v>529</v>
      </c>
    </row>
    <row r="387" spans="2:34" ht="25.5" x14ac:dyDescent="0.25">
      <c r="B387" s="12" t="s">
        <v>458</v>
      </c>
      <c r="C387" s="12" t="s">
        <v>496</v>
      </c>
      <c r="D387" s="308" t="s">
        <v>539</v>
      </c>
      <c r="E387" s="318" t="b">
        <f t="shared" si="21"/>
        <v>0</v>
      </c>
      <c r="F387" s="23" t="s">
        <v>195</v>
      </c>
      <c r="G387" s="23" t="s">
        <v>195</v>
      </c>
      <c r="H387" s="23" t="s">
        <v>195</v>
      </c>
      <c r="I387" s="23" t="s">
        <v>195</v>
      </c>
      <c r="J387" s="23" t="s">
        <v>195</v>
      </c>
      <c r="K387" s="23" t="s">
        <v>195</v>
      </c>
      <c r="L387" s="23" t="s">
        <v>195</v>
      </c>
      <c r="M387" s="23" t="s">
        <v>195</v>
      </c>
      <c r="N387" s="23">
        <v>0</v>
      </c>
      <c r="O387" s="23" t="s">
        <v>195</v>
      </c>
      <c r="P387" s="23" t="s">
        <v>195</v>
      </c>
      <c r="Q387" s="23" t="s">
        <v>195</v>
      </c>
      <c r="R387" s="23" t="s">
        <v>195</v>
      </c>
      <c r="S387" s="23" t="s">
        <v>195</v>
      </c>
      <c r="T387" s="23" t="s">
        <v>195</v>
      </c>
      <c r="U387" s="23" t="s">
        <v>195</v>
      </c>
      <c r="V387" s="23" t="s">
        <v>195</v>
      </c>
      <c r="W387" s="23" t="s">
        <v>195</v>
      </c>
      <c r="X387" s="23" t="s">
        <v>195</v>
      </c>
      <c r="Y387" s="23" t="s">
        <v>195</v>
      </c>
      <c r="Z387" s="23" t="s">
        <v>195</v>
      </c>
      <c r="AA387" s="23">
        <v>0</v>
      </c>
      <c r="AB387" s="23" t="s">
        <v>195</v>
      </c>
      <c r="AC387" s="23" t="s">
        <v>195</v>
      </c>
      <c r="AD387" s="23" t="s">
        <v>195</v>
      </c>
      <c r="AE387" s="23" t="s">
        <v>195</v>
      </c>
      <c r="AF387" s="23" t="s">
        <v>195</v>
      </c>
      <c r="AG387" s="23" t="s">
        <v>195</v>
      </c>
      <c r="AH387" s="12" t="s">
        <v>460</v>
      </c>
    </row>
    <row r="388" spans="2:34" ht="25.5" x14ac:dyDescent="0.25">
      <c r="D388" s="309" t="s">
        <v>540</v>
      </c>
      <c r="E388" s="318" t="b">
        <f t="shared" ref="E388:E451" si="22">IF(ISBLANK(IF($E$2=$F$2,F388,IF($E$2=$G$2,G388,IF($E$2=$H$2,H388,IF($E$2=$I$2,I388,IF($E$2=$J$2,J388,IF($E$2=$K$2,K388,IF($E$2=$L$2,L388,IF($E$2=$M$2,M388,IF($E$2=$N$2,N388,IF($E$2=$O$2,O388,IF($E$2=$P$2,P388,IF($E$2=$Q$2,Q388,IF($E$2=$R$2,R388,IF($E$2=$S$2,S388,IF($E$2=$T$2,T388,IF($E$2=$U$2,U388,IF($E$2=$V$2,V388,IF($E$2=$W$2,W388,IF($E$2=$X$2,X388,IF($E$2=$Y$2,Y388,IF($E$2=$Z$2,Z388,IF($E$2=$AA$2,AA388,IF($E$2=$AB$2,AB388,IF($E$2=$AC$2,AC388,IF($E$2=$AD$2,AD388)))))))))))))))))))))))))),"-",(IF($E$2=$F$2,F388,IF($E$2=$G$2,G388,IF($E$2=$H$2,H388,IF($E$2=$I$2,I388,IF($E$2=$J$2,J388,IF($E$2=$K$2,K388,IF($E$2=$L$2,L388,IF($E$2=$M$2,M388,IF($E$2=$N$2,N388,IF($E$2=$O$2,O388,IF($E$2=$P$2,P388,IF($E$2=$Q$2,Q388,IF($E$2=$R$2,R388,IF($E$2=$S$2,S388,IF($E$2=$T$2,T388,IF($E$2=$U$2,U388,IF($E$2=$V$2,V388,IF($E$2=$W$2,W388,IF($E$2=$X$2,X388,IF($E$2=$Y$2,Y388,IF($E$2=$Z$2,Z388,IF($E$2=$AA$2,AA388,IF($E$2=$AB$2,AB388,IF($E$2=$AC$2,AC388,IF($E$2=$AD$2,AD388)))))))))))))))))))))))))))</f>
        <v>0</v>
      </c>
      <c r="F388" s="23" t="s">
        <v>195</v>
      </c>
      <c r="G388" s="23" t="s">
        <v>195</v>
      </c>
      <c r="H388" s="23" t="s">
        <v>195</v>
      </c>
      <c r="I388" s="23">
        <v>63</v>
      </c>
      <c r="J388" s="23" t="s">
        <v>195</v>
      </c>
      <c r="K388" s="23" t="s">
        <v>195</v>
      </c>
      <c r="L388" s="23">
        <v>41</v>
      </c>
      <c r="M388" s="23" t="s">
        <v>195</v>
      </c>
      <c r="N388" s="23">
        <v>30</v>
      </c>
      <c r="O388" s="23" t="s">
        <v>195</v>
      </c>
      <c r="P388" s="23" t="s">
        <v>195</v>
      </c>
      <c r="Q388" s="23" t="s">
        <v>195</v>
      </c>
      <c r="R388" s="23" t="s">
        <v>195</v>
      </c>
      <c r="S388" s="23" t="s">
        <v>195</v>
      </c>
      <c r="T388" s="23" t="s">
        <v>195</v>
      </c>
      <c r="U388" s="23">
        <v>27</v>
      </c>
      <c r="V388" s="23" t="s">
        <v>195</v>
      </c>
      <c r="W388" s="23" t="s">
        <v>195</v>
      </c>
      <c r="X388" s="23" t="s">
        <v>195</v>
      </c>
      <c r="Y388" s="23">
        <v>30</v>
      </c>
      <c r="Z388" s="23" t="s">
        <v>195</v>
      </c>
      <c r="AA388" s="23">
        <v>25</v>
      </c>
      <c r="AB388" s="23" t="s">
        <v>195</v>
      </c>
      <c r="AC388" s="23" t="s">
        <v>195</v>
      </c>
      <c r="AD388" s="23" t="s">
        <v>195</v>
      </c>
      <c r="AE388" s="23" t="s">
        <v>195</v>
      </c>
      <c r="AF388" s="23" t="s">
        <v>195</v>
      </c>
      <c r="AG388" s="23" t="s">
        <v>195</v>
      </c>
      <c r="AH388" s="12" t="s">
        <v>460</v>
      </c>
    </row>
    <row r="389" spans="2:34" ht="25.5" x14ac:dyDescent="0.25">
      <c r="D389" s="309" t="s">
        <v>541</v>
      </c>
      <c r="E389" s="318" t="b">
        <f t="shared" si="22"/>
        <v>0</v>
      </c>
      <c r="F389" s="23" t="s">
        <v>195</v>
      </c>
      <c r="G389" s="23" t="s">
        <v>195</v>
      </c>
      <c r="H389" s="23" t="s">
        <v>195</v>
      </c>
      <c r="I389" s="23">
        <v>63</v>
      </c>
      <c r="J389" s="23" t="s">
        <v>195</v>
      </c>
      <c r="K389" s="23" t="s">
        <v>195</v>
      </c>
      <c r="L389" s="23">
        <v>71</v>
      </c>
      <c r="M389" s="23">
        <v>7</v>
      </c>
      <c r="N389" s="23">
        <v>31</v>
      </c>
      <c r="O389" s="23">
        <v>11</v>
      </c>
      <c r="P389" s="23" t="s">
        <v>195</v>
      </c>
      <c r="Q389" s="23" t="s">
        <v>195</v>
      </c>
      <c r="R389" s="23" t="s">
        <v>195</v>
      </c>
      <c r="S389" s="23" t="s">
        <v>195</v>
      </c>
      <c r="T389" s="23" t="s">
        <v>195</v>
      </c>
      <c r="U389" s="23">
        <v>27</v>
      </c>
      <c r="V389" s="23" t="s">
        <v>195</v>
      </c>
      <c r="W389" s="23" t="s">
        <v>195</v>
      </c>
      <c r="X389" s="23" t="s">
        <v>195</v>
      </c>
      <c r="Y389" s="23">
        <v>17</v>
      </c>
      <c r="Z389" s="23" t="s">
        <v>195</v>
      </c>
      <c r="AA389" s="23">
        <v>43</v>
      </c>
      <c r="AB389" s="23" t="s">
        <v>195</v>
      </c>
      <c r="AC389" s="23" t="s">
        <v>195</v>
      </c>
      <c r="AD389" s="23" t="s">
        <v>195</v>
      </c>
      <c r="AE389" s="23" t="s">
        <v>195</v>
      </c>
      <c r="AF389" s="23" t="s">
        <v>195</v>
      </c>
      <c r="AG389" s="23" t="s">
        <v>195</v>
      </c>
      <c r="AH389" s="12" t="s">
        <v>460</v>
      </c>
    </row>
    <row r="390" spans="2:34" ht="25.5" x14ac:dyDescent="0.25">
      <c r="D390" s="309" t="s">
        <v>542</v>
      </c>
      <c r="E390" s="318" t="b">
        <f t="shared" si="22"/>
        <v>0</v>
      </c>
      <c r="F390" s="23" t="s">
        <v>195</v>
      </c>
      <c r="G390" s="23">
        <v>20.7</v>
      </c>
      <c r="H390" s="23">
        <v>53.7</v>
      </c>
      <c r="I390" s="23">
        <v>56.7</v>
      </c>
      <c r="J390" s="23" t="s">
        <v>195</v>
      </c>
      <c r="K390" s="23" t="s">
        <v>195</v>
      </c>
      <c r="L390" s="23">
        <v>47.4</v>
      </c>
      <c r="M390" s="23" t="s">
        <v>195</v>
      </c>
      <c r="N390" s="23">
        <v>92.3</v>
      </c>
      <c r="O390" s="23" t="s">
        <v>195</v>
      </c>
      <c r="P390" s="23" t="s">
        <v>195</v>
      </c>
      <c r="Q390" s="23" t="s">
        <v>195</v>
      </c>
      <c r="R390" s="23" t="s">
        <v>195</v>
      </c>
      <c r="S390" s="23" t="s">
        <v>195</v>
      </c>
      <c r="T390" s="23" t="s">
        <v>195</v>
      </c>
      <c r="U390" s="23">
        <v>21.1</v>
      </c>
      <c r="V390" s="23" t="s">
        <v>195</v>
      </c>
      <c r="W390" s="23" t="s">
        <v>195</v>
      </c>
      <c r="X390" s="23" t="s">
        <v>195</v>
      </c>
      <c r="Y390" s="23">
        <v>23.7</v>
      </c>
      <c r="Z390" s="23" t="s">
        <v>195</v>
      </c>
      <c r="AA390" s="23">
        <v>36.299999999999997</v>
      </c>
      <c r="AB390" s="23" t="s">
        <v>195</v>
      </c>
      <c r="AC390" s="23" t="s">
        <v>195</v>
      </c>
      <c r="AD390" s="23" t="s">
        <v>195</v>
      </c>
      <c r="AE390" s="23" t="s">
        <v>195</v>
      </c>
      <c r="AF390" s="23" t="s">
        <v>195</v>
      </c>
      <c r="AG390" s="23" t="s">
        <v>195</v>
      </c>
      <c r="AH390" s="12" t="s">
        <v>460</v>
      </c>
    </row>
    <row r="391" spans="2:34" ht="25.5" x14ac:dyDescent="0.25">
      <c r="D391" s="309" t="s">
        <v>543</v>
      </c>
      <c r="E391" s="318" t="b">
        <f t="shared" si="22"/>
        <v>0</v>
      </c>
      <c r="F391" s="23" t="s">
        <v>195</v>
      </c>
      <c r="G391" s="23" t="s">
        <v>195</v>
      </c>
      <c r="H391" s="23">
        <v>53.7</v>
      </c>
      <c r="I391" s="23">
        <v>59.4</v>
      </c>
      <c r="J391" s="23">
        <v>80.599999999999994</v>
      </c>
      <c r="K391" s="23" t="s">
        <v>195</v>
      </c>
      <c r="L391" s="23" t="s">
        <v>195</v>
      </c>
      <c r="M391" s="23" t="s">
        <v>195</v>
      </c>
      <c r="N391" s="23" t="s">
        <v>195</v>
      </c>
      <c r="O391" s="23" t="s">
        <v>195</v>
      </c>
      <c r="P391" s="23" t="s">
        <v>195</v>
      </c>
      <c r="Q391" s="23" t="s">
        <v>195</v>
      </c>
      <c r="R391" s="23" t="s">
        <v>195</v>
      </c>
      <c r="S391" s="23" t="s">
        <v>195</v>
      </c>
      <c r="T391" s="23" t="s">
        <v>195</v>
      </c>
      <c r="U391" s="23" t="s">
        <v>195</v>
      </c>
      <c r="V391" s="23" t="s">
        <v>195</v>
      </c>
      <c r="W391" s="23" t="s">
        <v>195</v>
      </c>
      <c r="X391" s="23" t="s">
        <v>195</v>
      </c>
      <c r="Y391" s="23">
        <v>17.399999999999999</v>
      </c>
      <c r="Z391" s="23" t="s">
        <v>195</v>
      </c>
      <c r="AA391" s="23" t="s">
        <v>195</v>
      </c>
      <c r="AB391" s="23" t="s">
        <v>195</v>
      </c>
      <c r="AC391" s="23" t="s">
        <v>195</v>
      </c>
      <c r="AD391" s="23" t="s">
        <v>195</v>
      </c>
      <c r="AE391" s="23" t="s">
        <v>195</v>
      </c>
      <c r="AF391" s="23" t="s">
        <v>195</v>
      </c>
      <c r="AG391" s="23" t="s">
        <v>195</v>
      </c>
      <c r="AH391" s="12" t="s">
        <v>460</v>
      </c>
    </row>
    <row r="392" spans="2:34" ht="25.5" x14ac:dyDescent="0.25">
      <c r="D392" s="304" t="s">
        <v>544</v>
      </c>
      <c r="E392" s="318" t="b">
        <f t="shared" si="22"/>
        <v>0</v>
      </c>
      <c r="F392" s="23" t="s">
        <v>195</v>
      </c>
      <c r="G392" s="23">
        <v>20.7</v>
      </c>
      <c r="H392" s="23" t="s">
        <v>195</v>
      </c>
      <c r="I392" s="23" t="s">
        <v>195</v>
      </c>
      <c r="J392" s="23" t="s">
        <v>195</v>
      </c>
      <c r="K392" s="23" t="s">
        <v>195</v>
      </c>
      <c r="L392" s="23" t="s">
        <v>195</v>
      </c>
      <c r="M392" s="23" t="s">
        <v>195</v>
      </c>
      <c r="N392" s="23" t="s">
        <v>195</v>
      </c>
      <c r="O392" s="23" t="s">
        <v>195</v>
      </c>
      <c r="P392" s="23" t="s">
        <v>195</v>
      </c>
      <c r="Q392" s="23" t="s">
        <v>195</v>
      </c>
      <c r="R392" s="23" t="s">
        <v>195</v>
      </c>
      <c r="S392" s="23" t="s">
        <v>195</v>
      </c>
      <c r="T392" s="23" t="s">
        <v>195</v>
      </c>
      <c r="U392" s="23" t="s">
        <v>195</v>
      </c>
      <c r="V392" s="23" t="s">
        <v>195</v>
      </c>
      <c r="W392" s="23" t="s">
        <v>195</v>
      </c>
      <c r="X392" s="23" t="s">
        <v>195</v>
      </c>
      <c r="Y392" s="23" t="s">
        <v>195</v>
      </c>
      <c r="Z392" s="23" t="s">
        <v>195</v>
      </c>
      <c r="AA392" s="23">
        <v>32.799999999999997</v>
      </c>
      <c r="AB392" s="23">
        <v>100</v>
      </c>
      <c r="AC392" s="23" t="s">
        <v>195</v>
      </c>
      <c r="AD392" s="23" t="s">
        <v>195</v>
      </c>
      <c r="AE392" s="23" t="s">
        <v>195</v>
      </c>
      <c r="AF392" s="23" t="s">
        <v>195</v>
      </c>
      <c r="AG392" s="23" t="s">
        <v>195</v>
      </c>
      <c r="AH392" s="12" t="s">
        <v>460</v>
      </c>
    </row>
    <row r="393" spans="2:34" ht="25.5" x14ac:dyDescent="0.25">
      <c r="D393" s="303" t="str">
        <f>"   "&amp;D392&amp;" or most recent"</f>
        <v xml:space="preserve">   Percentage of men who have sex with men (aged &lt;25) who were tested for HIV and know their result, 2013 or most recent</v>
      </c>
      <c r="E393" s="318" t="b">
        <f t="shared" si="22"/>
        <v>0</v>
      </c>
      <c r="F393" s="20" t="s">
        <v>195</v>
      </c>
      <c r="G393" s="20">
        <f>G392</f>
        <v>20.7</v>
      </c>
      <c r="H393" s="20">
        <f>H391</f>
        <v>53.7</v>
      </c>
      <c r="I393" s="20">
        <f>I391</f>
        <v>59.4</v>
      </c>
      <c r="J393" s="20">
        <f>J391</f>
        <v>80.599999999999994</v>
      </c>
      <c r="K393" s="20" t="str">
        <f>K389</f>
        <v>-</v>
      </c>
      <c r="L393" s="20">
        <f>L390</f>
        <v>47.4</v>
      </c>
      <c r="M393" s="20">
        <f>M389</f>
        <v>7</v>
      </c>
      <c r="N393" s="20">
        <f>N390</f>
        <v>92.3</v>
      </c>
      <c r="O393" s="20">
        <f>O389</f>
        <v>11</v>
      </c>
      <c r="P393" s="20" t="str">
        <f>P387</f>
        <v>-</v>
      </c>
      <c r="Q393" s="20" t="str">
        <f>Q387</f>
        <v>-</v>
      </c>
      <c r="R393" s="20" t="str">
        <f>R388</f>
        <v>-</v>
      </c>
      <c r="S393" s="20" t="str">
        <f>S389</f>
        <v>-</v>
      </c>
      <c r="T393" s="20" t="s">
        <v>195</v>
      </c>
      <c r="U393" s="20">
        <f>U390</f>
        <v>21.1</v>
      </c>
      <c r="V393" s="20" t="str">
        <f>V388</f>
        <v>-</v>
      </c>
      <c r="W393" s="20" t="str">
        <f>W390</f>
        <v>-</v>
      </c>
      <c r="X393" s="20" t="str">
        <f>X389</f>
        <v>-</v>
      </c>
      <c r="Y393" s="20">
        <f>Y391</f>
        <v>17.399999999999999</v>
      </c>
      <c r="Z393" s="20" t="str">
        <f>Z389</f>
        <v>-</v>
      </c>
      <c r="AA393" s="20">
        <f>AA392</f>
        <v>32.799999999999997</v>
      </c>
      <c r="AB393" s="20">
        <f>AB392</f>
        <v>100</v>
      </c>
      <c r="AC393" s="20" t="s">
        <v>195</v>
      </c>
      <c r="AD393" s="20" t="s">
        <v>195</v>
      </c>
      <c r="AE393" s="20" t="str">
        <f>AE392</f>
        <v>-</v>
      </c>
      <c r="AF393" s="20" t="str">
        <f>AF392</f>
        <v>-</v>
      </c>
      <c r="AG393" s="20"/>
      <c r="AH393" s="18"/>
    </row>
    <row r="394" spans="2:34" x14ac:dyDescent="0.25">
      <c r="D394" s="302" t="s">
        <v>199</v>
      </c>
      <c r="E394" s="321" t="b">
        <f t="shared" si="22"/>
        <v>0</v>
      </c>
      <c r="F394" s="22" t="s">
        <v>195</v>
      </c>
      <c r="G394" s="22">
        <v>2013</v>
      </c>
      <c r="H394" s="22">
        <v>2012</v>
      </c>
      <c r="I394" s="22">
        <v>2012</v>
      </c>
      <c r="J394" s="22">
        <v>2012</v>
      </c>
      <c r="K394" s="22" t="s">
        <v>195</v>
      </c>
      <c r="L394" s="22">
        <v>2011</v>
      </c>
      <c r="M394" s="22">
        <v>2009</v>
      </c>
      <c r="N394" s="22">
        <v>2011</v>
      </c>
      <c r="O394" s="22">
        <v>2009</v>
      </c>
      <c r="P394" s="22" t="s">
        <v>195</v>
      </c>
      <c r="Q394" s="22" t="s">
        <v>195</v>
      </c>
      <c r="R394" s="22" t="s">
        <v>195</v>
      </c>
      <c r="S394" s="22" t="s">
        <v>195</v>
      </c>
      <c r="T394" s="22" t="s">
        <v>195</v>
      </c>
      <c r="U394" s="22">
        <v>2011</v>
      </c>
      <c r="V394" s="22" t="s">
        <v>195</v>
      </c>
      <c r="W394" s="22" t="s">
        <v>195</v>
      </c>
      <c r="X394" s="22" t="s">
        <v>195</v>
      </c>
      <c r="Y394" s="22">
        <v>2012</v>
      </c>
      <c r="Z394" s="22" t="s">
        <v>195</v>
      </c>
      <c r="AA394" s="22">
        <v>2013</v>
      </c>
      <c r="AB394" s="22">
        <v>2013</v>
      </c>
      <c r="AC394" s="22" t="s">
        <v>195</v>
      </c>
      <c r="AD394" s="22" t="s">
        <v>195</v>
      </c>
      <c r="AE394" s="22" t="s">
        <v>195</v>
      </c>
      <c r="AF394" s="22" t="s">
        <v>195</v>
      </c>
      <c r="AG394" s="22"/>
      <c r="AH394" s="18"/>
    </row>
    <row r="395" spans="2:34" ht="25.5" x14ac:dyDescent="0.25">
      <c r="D395" s="308" t="s">
        <v>545</v>
      </c>
      <c r="E395" s="318" t="b">
        <f t="shared" si="22"/>
        <v>0</v>
      </c>
      <c r="F395" s="23" t="s">
        <v>195</v>
      </c>
      <c r="G395" s="23" t="s">
        <v>195</v>
      </c>
      <c r="H395" s="23" t="s">
        <v>195</v>
      </c>
      <c r="I395" s="23" t="s">
        <v>195</v>
      </c>
      <c r="J395" s="23" t="s">
        <v>195</v>
      </c>
      <c r="K395" s="23" t="s">
        <v>195</v>
      </c>
      <c r="L395" s="23" t="s">
        <v>195</v>
      </c>
      <c r="M395" s="23" t="s">
        <v>195</v>
      </c>
      <c r="N395" s="23" t="s">
        <v>195</v>
      </c>
      <c r="O395" s="23" t="s">
        <v>195</v>
      </c>
      <c r="P395" s="23" t="s">
        <v>195</v>
      </c>
      <c r="Q395" s="23" t="s">
        <v>195</v>
      </c>
      <c r="R395" s="23" t="s">
        <v>195</v>
      </c>
      <c r="S395" s="23" t="s">
        <v>195</v>
      </c>
      <c r="T395" s="23" t="s">
        <v>195</v>
      </c>
      <c r="U395" s="23" t="s">
        <v>195</v>
      </c>
      <c r="V395" s="23" t="s">
        <v>195</v>
      </c>
      <c r="W395" s="23" t="s">
        <v>195</v>
      </c>
      <c r="X395" s="23" t="s">
        <v>195</v>
      </c>
      <c r="Y395" s="23" t="s">
        <v>195</v>
      </c>
      <c r="Z395" s="23" t="s">
        <v>195</v>
      </c>
      <c r="AA395" s="23" t="s">
        <v>195</v>
      </c>
      <c r="AB395" s="23" t="s">
        <v>195</v>
      </c>
      <c r="AC395" s="23" t="s">
        <v>195</v>
      </c>
      <c r="AD395" s="23" t="s">
        <v>195</v>
      </c>
      <c r="AE395" s="23" t="s">
        <v>195</v>
      </c>
      <c r="AF395" s="23" t="s">
        <v>195</v>
      </c>
      <c r="AG395" s="23" t="s">
        <v>195</v>
      </c>
      <c r="AH395" s="12" t="s">
        <v>460</v>
      </c>
    </row>
    <row r="396" spans="2:34" ht="25.5" x14ac:dyDescent="0.25">
      <c r="D396" s="309" t="s">
        <v>546</v>
      </c>
      <c r="E396" s="318" t="b">
        <f t="shared" si="22"/>
        <v>0</v>
      </c>
      <c r="F396" s="23" t="s">
        <v>195</v>
      </c>
      <c r="G396" s="23" t="s">
        <v>195</v>
      </c>
      <c r="H396" s="23">
        <v>32</v>
      </c>
      <c r="I396" s="23">
        <v>44</v>
      </c>
      <c r="J396" s="23">
        <v>34</v>
      </c>
      <c r="K396" s="23">
        <v>98</v>
      </c>
      <c r="L396" s="23">
        <v>71</v>
      </c>
      <c r="M396" s="23">
        <v>33</v>
      </c>
      <c r="N396" s="23">
        <v>27</v>
      </c>
      <c r="O396" s="23">
        <v>23</v>
      </c>
      <c r="P396" s="23" t="s">
        <v>195</v>
      </c>
      <c r="Q396" s="23" t="s">
        <v>195</v>
      </c>
      <c r="R396" s="23" t="s">
        <v>195</v>
      </c>
      <c r="S396" s="23" t="s">
        <v>195</v>
      </c>
      <c r="T396" s="23" t="s">
        <v>195</v>
      </c>
      <c r="U396" s="23">
        <v>36</v>
      </c>
      <c r="V396" s="23" t="s">
        <v>195</v>
      </c>
      <c r="W396" s="23" t="s">
        <v>195</v>
      </c>
      <c r="X396" s="23">
        <v>92</v>
      </c>
      <c r="Y396" s="23">
        <v>43</v>
      </c>
      <c r="Z396" s="23" t="s">
        <v>195</v>
      </c>
      <c r="AA396" s="23">
        <v>48</v>
      </c>
      <c r="AB396" s="23" t="s">
        <v>195</v>
      </c>
      <c r="AC396" s="23">
        <v>18</v>
      </c>
      <c r="AD396" s="23" t="s">
        <v>195</v>
      </c>
      <c r="AE396" s="23" t="s">
        <v>195</v>
      </c>
      <c r="AF396" s="23" t="s">
        <v>195</v>
      </c>
      <c r="AG396" s="23" t="s">
        <v>195</v>
      </c>
      <c r="AH396" s="12" t="s">
        <v>460</v>
      </c>
    </row>
    <row r="397" spans="2:34" ht="25.5" x14ac:dyDescent="0.25">
      <c r="D397" s="309" t="s">
        <v>547</v>
      </c>
      <c r="E397" s="318" t="b">
        <f t="shared" si="22"/>
        <v>0</v>
      </c>
      <c r="F397" s="23" t="s">
        <v>195</v>
      </c>
      <c r="G397" s="23" t="s">
        <v>195</v>
      </c>
      <c r="H397" s="23" t="s">
        <v>195</v>
      </c>
      <c r="I397" s="23">
        <v>44</v>
      </c>
      <c r="J397" s="23">
        <v>33</v>
      </c>
      <c r="K397" s="23" t="s">
        <v>195</v>
      </c>
      <c r="L397" s="23">
        <v>71</v>
      </c>
      <c r="M397" s="23">
        <v>38</v>
      </c>
      <c r="N397" s="23">
        <v>27</v>
      </c>
      <c r="O397" s="23">
        <v>23</v>
      </c>
      <c r="P397" s="23">
        <v>95</v>
      </c>
      <c r="Q397" s="23" t="s">
        <v>195</v>
      </c>
      <c r="R397" s="23" t="s">
        <v>195</v>
      </c>
      <c r="S397" s="23" t="s">
        <v>195</v>
      </c>
      <c r="T397" s="23" t="s">
        <v>195</v>
      </c>
      <c r="U397" s="23">
        <v>36</v>
      </c>
      <c r="V397" s="23" t="s">
        <v>195</v>
      </c>
      <c r="W397" s="23" t="s">
        <v>195</v>
      </c>
      <c r="X397" s="23" t="s">
        <v>195</v>
      </c>
      <c r="Y397" s="23">
        <v>29</v>
      </c>
      <c r="Z397" s="23" t="s">
        <v>195</v>
      </c>
      <c r="AA397" s="23">
        <v>56</v>
      </c>
      <c r="AB397" s="23" t="s">
        <v>195</v>
      </c>
      <c r="AC397" s="23" t="s">
        <v>195</v>
      </c>
      <c r="AD397" s="23" t="s">
        <v>195</v>
      </c>
      <c r="AE397" s="23" t="s">
        <v>195</v>
      </c>
      <c r="AF397" s="23" t="s">
        <v>195</v>
      </c>
      <c r="AG397" s="23" t="s">
        <v>195</v>
      </c>
      <c r="AH397" s="12" t="s">
        <v>460</v>
      </c>
    </row>
    <row r="398" spans="2:34" ht="25.5" x14ac:dyDescent="0.25">
      <c r="D398" s="309" t="s">
        <v>548</v>
      </c>
      <c r="E398" s="318" t="b">
        <f t="shared" si="22"/>
        <v>0</v>
      </c>
      <c r="F398" s="23" t="s">
        <v>195</v>
      </c>
      <c r="G398" s="23">
        <v>17.899999999999999</v>
      </c>
      <c r="H398" s="23" t="s">
        <v>195</v>
      </c>
      <c r="I398" s="23">
        <v>46.8</v>
      </c>
      <c r="J398" s="23">
        <v>32.9</v>
      </c>
      <c r="K398" s="23" t="s">
        <v>195</v>
      </c>
      <c r="L398" s="23">
        <v>65.7</v>
      </c>
      <c r="M398" s="23" t="s">
        <v>195</v>
      </c>
      <c r="N398" s="23">
        <v>72.8</v>
      </c>
      <c r="O398" s="23">
        <v>25.2</v>
      </c>
      <c r="P398" s="23" t="s">
        <v>195</v>
      </c>
      <c r="Q398" s="23" t="s">
        <v>195</v>
      </c>
      <c r="R398" s="23" t="s">
        <v>195</v>
      </c>
      <c r="S398" s="23" t="s">
        <v>195</v>
      </c>
      <c r="T398" s="23" t="s">
        <v>195</v>
      </c>
      <c r="U398" s="23">
        <v>36.5</v>
      </c>
      <c r="V398" s="23">
        <v>86.4</v>
      </c>
      <c r="W398" s="23" t="s">
        <v>195</v>
      </c>
      <c r="X398" s="23" t="s">
        <v>195</v>
      </c>
      <c r="Y398" s="23">
        <v>39.799999999999997</v>
      </c>
      <c r="Z398" s="23" t="s">
        <v>195</v>
      </c>
      <c r="AA398" s="23">
        <v>56.7</v>
      </c>
      <c r="AB398" s="23" t="s">
        <v>195</v>
      </c>
      <c r="AC398" s="23" t="s">
        <v>195</v>
      </c>
      <c r="AD398" s="23">
        <v>52.8</v>
      </c>
      <c r="AE398" s="23" t="s">
        <v>195</v>
      </c>
      <c r="AF398" s="23" t="s">
        <v>195</v>
      </c>
      <c r="AG398" s="23" t="s">
        <v>195</v>
      </c>
      <c r="AH398" s="12" t="s">
        <v>460</v>
      </c>
    </row>
    <row r="399" spans="2:34" ht="25.5" x14ac:dyDescent="0.25">
      <c r="D399" s="309" t="s">
        <v>549</v>
      </c>
      <c r="E399" s="318" t="b">
        <f t="shared" si="22"/>
        <v>0</v>
      </c>
      <c r="F399" s="23" t="s">
        <v>195</v>
      </c>
      <c r="G399" s="23" t="s">
        <v>195</v>
      </c>
      <c r="H399" s="23" t="s">
        <v>195</v>
      </c>
      <c r="I399" s="23" t="s">
        <v>195</v>
      </c>
      <c r="J399" s="23">
        <v>84.9</v>
      </c>
      <c r="K399" s="23" t="s">
        <v>195</v>
      </c>
      <c r="L399" s="23" t="s">
        <v>195</v>
      </c>
      <c r="M399" s="23" t="s">
        <v>195</v>
      </c>
      <c r="N399" s="23" t="s">
        <v>195</v>
      </c>
      <c r="O399" s="23" t="s">
        <v>195</v>
      </c>
      <c r="P399" s="23" t="s">
        <v>195</v>
      </c>
      <c r="Q399" s="23" t="s">
        <v>195</v>
      </c>
      <c r="R399" s="23" t="s">
        <v>195</v>
      </c>
      <c r="S399" s="23" t="s">
        <v>195</v>
      </c>
      <c r="T399" s="23" t="s">
        <v>195</v>
      </c>
      <c r="U399" s="23" t="s">
        <v>195</v>
      </c>
      <c r="V399" s="23" t="s">
        <v>195</v>
      </c>
      <c r="W399" s="23" t="s">
        <v>195</v>
      </c>
      <c r="X399" s="23" t="s">
        <v>195</v>
      </c>
      <c r="Y399" s="23" t="s">
        <v>195</v>
      </c>
      <c r="Z399" s="23" t="s">
        <v>195</v>
      </c>
      <c r="AA399" s="23" t="s">
        <v>195</v>
      </c>
      <c r="AB399" s="23" t="s">
        <v>195</v>
      </c>
      <c r="AC399" s="23" t="s">
        <v>195</v>
      </c>
      <c r="AD399" s="23" t="s">
        <v>195</v>
      </c>
      <c r="AE399" s="23" t="s">
        <v>195</v>
      </c>
      <c r="AF399" s="23" t="s">
        <v>195</v>
      </c>
      <c r="AG399" s="23" t="s">
        <v>195</v>
      </c>
      <c r="AH399" s="12" t="s">
        <v>460</v>
      </c>
    </row>
    <row r="400" spans="2:34" ht="25.5" x14ac:dyDescent="0.25">
      <c r="D400" s="304" t="s">
        <v>550</v>
      </c>
      <c r="E400" s="318" t="b">
        <f t="shared" si="22"/>
        <v>0</v>
      </c>
      <c r="F400" s="23" t="s">
        <v>195</v>
      </c>
      <c r="G400" s="23" t="s">
        <v>195</v>
      </c>
      <c r="H400" s="23" t="s">
        <v>195</v>
      </c>
      <c r="I400" s="23" t="s">
        <v>195</v>
      </c>
      <c r="J400" s="23">
        <v>39.799999999999997</v>
      </c>
      <c r="K400" s="23" t="s">
        <v>195</v>
      </c>
      <c r="L400" s="23" t="s">
        <v>195</v>
      </c>
      <c r="M400" s="23" t="s">
        <v>195</v>
      </c>
      <c r="N400" s="23" t="s">
        <v>195</v>
      </c>
      <c r="O400" s="23" t="s">
        <v>195</v>
      </c>
      <c r="P400" s="23" t="s">
        <v>195</v>
      </c>
      <c r="Q400" s="23" t="s">
        <v>195</v>
      </c>
      <c r="R400" s="23" t="s">
        <v>195</v>
      </c>
      <c r="S400" s="23" t="s">
        <v>195</v>
      </c>
      <c r="T400" s="23" t="s">
        <v>195</v>
      </c>
      <c r="U400" s="23" t="s">
        <v>195</v>
      </c>
      <c r="V400" s="23" t="s">
        <v>195</v>
      </c>
      <c r="W400" s="23" t="s">
        <v>195</v>
      </c>
      <c r="X400" s="23" t="s">
        <v>195</v>
      </c>
      <c r="Y400" s="23" t="s">
        <v>195</v>
      </c>
      <c r="Z400" s="23" t="s">
        <v>195</v>
      </c>
      <c r="AA400" s="23">
        <v>59.5</v>
      </c>
      <c r="AB400" s="23">
        <v>76.8</v>
      </c>
      <c r="AC400" s="23" t="s">
        <v>195</v>
      </c>
      <c r="AD400" s="23" t="s">
        <v>195</v>
      </c>
      <c r="AE400" s="23" t="s">
        <v>195</v>
      </c>
      <c r="AF400" s="23" t="s">
        <v>195</v>
      </c>
      <c r="AG400" s="23" t="s">
        <v>195</v>
      </c>
      <c r="AH400" s="12" t="s">
        <v>460</v>
      </c>
    </row>
    <row r="401" spans="4:34" ht="25.5" x14ac:dyDescent="0.25">
      <c r="D401" s="303" t="str">
        <f>"   "&amp;D400&amp;" or most recent"</f>
        <v xml:space="preserve">   Percentage of sex workers (aged &lt;25) who were tested for HIV and know their result, 2013 or most recent</v>
      </c>
      <c r="E401" s="318" t="b">
        <f t="shared" si="22"/>
        <v>0</v>
      </c>
      <c r="F401" s="20" t="s">
        <v>195</v>
      </c>
      <c r="G401" s="20">
        <f>G398</f>
        <v>17.899999999999999</v>
      </c>
      <c r="H401" s="20">
        <f>H396</f>
        <v>32</v>
      </c>
      <c r="I401" s="20">
        <f>I398</f>
        <v>46.8</v>
      </c>
      <c r="J401" s="20">
        <f>J400</f>
        <v>39.799999999999997</v>
      </c>
      <c r="K401" s="20">
        <f>K396</f>
        <v>98</v>
      </c>
      <c r="L401" s="20">
        <f>L398</f>
        <v>65.7</v>
      </c>
      <c r="M401" s="20">
        <f>M397</f>
        <v>38</v>
      </c>
      <c r="N401" s="20">
        <f>N398</f>
        <v>72.8</v>
      </c>
      <c r="O401" s="20">
        <f>O398</f>
        <v>25.2</v>
      </c>
      <c r="P401" s="20">
        <f>P397</f>
        <v>95</v>
      </c>
      <c r="Q401" s="20" t="str">
        <f>Q395</f>
        <v>-</v>
      </c>
      <c r="R401" s="20" t="str">
        <f>R396</f>
        <v>-</v>
      </c>
      <c r="S401" s="20" t="str">
        <f>S397</f>
        <v>-</v>
      </c>
      <c r="T401" s="20" t="s">
        <v>195</v>
      </c>
      <c r="U401" s="20">
        <f>U398</f>
        <v>36.5</v>
      </c>
      <c r="V401" s="20">
        <f>V398</f>
        <v>86.4</v>
      </c>
      <c r="W401" s="20" t="str">
        <f>W398</f>
        <v>-</v>
      </c>
      <c r="X401" s="20">
        <f>X396</f>
        <v>92</v>
      </c>
      <c r="Y401" s="20">
        <f>Y398</f>
        <v>39.799999999999997</v>
      </c>
      <c r="Z401" s="20" t="str">
        <f>Z397</f>
        <v>-</v>
      </c>
      <c r="AA401" s="20">
        <f>AA400</f>
        <v>59.5</v>
      </c>
      <c r="AB401" s="20">
        <f>AB400</f>
        <v>76.8</v>
      </c>
      <c r="AC401" s="20">
        <f>AC396</f>
        <v>18</v>
      </c>
      <c r="AD401" s="20">
        <f>AD398</f>
        <v>52.8</v>
      </c>
      <c r="AE401" s="20" t="str">
        <f>AE400</f>
        <v>-</v>
      </c>
      <c r="AF401" s="20" t="str">
        <f>AF400</f>
        <v>-</v>
      </c>
      <c r="AG401" s="20"/>
      <c r="AH401" s="18"/>
    </row>
    <row r="402" spans="4:34" x14ac:dyDescent="0.25">
      <c r="D402" s="302" t="s">
        <v>199</v>
      </c>
      <c r="E402" s="321" t="b">
        <f t="shared" si="22"/>
        <v>0</v>
      </c>
      <c r="F402" s="22" t="s">
        <v>195</v>
      </c>
      <c r="G402" s="22">
        <v>2011</v>
      </c>
      <c r="H402" s="22">
        <v>2007</v>
      </c>
      <c r="I402" s="22">
        <v>2011</v>
      </c>
      <c r="J402" s="22">
        <v>2013</v>
      </c>
      <c r="K402" s="22">
        <v>2007</v>
      </c>
      <c r="L402" s="22">
        <v>2011</v>
      </c>
      <c r="M402" s="22">
        <v>2009</v>
      </c>
      <c r="N402" s="22">
        <v>2011</v>
      </c>
      <c r="O402" s="22">
        <v>2011</v>
      </c>
      <c r="P402" s="22">
        <v>2009</v>
      </c>
      <c r="Q402" s="22" t="s">
        <v>195</v>
      </c>
      <c r="R402" s="22" t="s">
        <v>195</v>
      </c>
      <c r="S402" s="22" t="s">
        <v>195</v>
      </c>
      <c r="T402" s="22" t="s">
        <v>195</v>
      </c>
      <c r="U402" s="22">
        <v>2011</v>
      </c>
      <c r="V402" s="22">
        <v>2011</v>
      </c>
      <c r="W402" s="22" t="s">
        <v>195</v>
      </c>
      <c r="X402" s="22">
        <v>2007</v>
      </c>
      <c r="Y402" s="22">
        <v>2011</v>
      </c>
      <c r="Z402" s="22" t="s">
        <v>195</v>
      </c>
      <c r="AA402" s="22">
        <v>2013</v>
      </c>
      <c r="AB402" s="22">
        <v>2013</v>
      </c>
      <c r="AC402" s="22">
        <v>2007</v>
      </c>
      <c r="AD402" s="22">
        <v>2011</v>
      </c>
      <c r="AE402" s="22" t="s">
        <v>356</v>
      </c>
      <c r="AF402" s="22" t="s">
        <v>356</v>
      </c>
      <c r="AG402" s="22"/>
      <c r="AH402" s="18"/>
    </row>
    <row r="403" spans="4:34" ht="25.5" x14ac:dyDescent="0.25">
      <c r="D403" s="308" t="s">
        <v>551</v>
      </c>
      <c r="E403" s="318" t="b">
        <f t="shared" si="22"/>
        <v>0</v>
      </c>
      <c r="F403" s="23" t="s">
        <v>195</v>
      </c>
      <c r="G403" s="23" t="s">
        <v>195</v>
      </c>
      <c r="H403" s="23" t="s">
        <v>195</v>
      </c>
      <c r="I403" s="23" t="s">
        <v>195</v>
      </c>
      <c r="J403" s="23" t="s">
        <v>195</v>
      </c>
      <c r="K403" s="23" t="s">
        <v>195</v>
      </c>
      <c r="L403" s="23" t="s">
        <v>195</v>
      </c>
      <c r="M403" s="23" t="s">
        <v>195</v>
      </c>
      <c r="N403" s="23" t="s">
        <v>195</v>
      </c>
      <c r="O403" s="23" t="s">
        <v>195</v>
      </c>
      <c r="P403" s="23" t="s">
        <v>195</v>
      </c>
      <c r="Q403" s="23" t="s">
        <v>195</v>
      </c>
      <c r="R403" s="23" t="s">
        <v>195</v>
      </c>
      <c r="S403" s="23" t="s">
        <v>195</v>
      </c>
      <c r="T403" s="23" t="s">
        <v>195</v>
      </c>
      <c r="U403" s="23" t="s">
        <v>195</v>
      </c>
      <c r="V403" s="23" t="s">
        <v>195</v>
      </c>
      <c r="W403" s="23" t="s">
        <v>195</v>
      </c>
      <c r="X403" s="23" t="s">
        <v>195</v>
      </c>
      <c r="Y403" s="23" t="s">
        <v>195</v>
      </c>
      <c r="Z403" s="23" t="s">
        <v>195</v>
      </c>
      <c r="AA403" s="23" t="s">
        <v>195</v>
      </c>
      <c r="AB403" s="23" t="s">
        <v>195</v>
      </c>
      <c r="AC403" s="23" t="s">
        <v>195</v>
      </c>
      <c r="AD403" s="23" t="s">
        <v>195</v>
      </c>
      <c r="AE403" s="23" t="s">
        <v>195</v>
      </c>
      <c r="AF403" s="23" t="s">
        <v>195</v>
      </c>
      <c r="AG403" s="23" t="s">
        <v>195</v>
      </c>
      <c r="AH403" s="12" t="s">
        <v>460</v>
      </c>
    </row>
    <row r="404" spans="4:34" ht="25.5" x14ac:dyDescent="0.25">
      <c r="D404" s="309" t="s">
        <v>552</v>
      </c>
      <c r="E404" s="318" t="b">
        <f t="shared" si="22"/>
        <v>0</v>
      </c>
      <c r="F404" s="23" t="s">
        <v>195</v>
      </c>
      <c r="G404" s="23" t="s">
        <v>195</v>
      </c>
      <c r="H404" s="23" t="s">
        <v>195</v>
      </c>
      <c r="I404" s="23" t="s">
        <v>195</v>
      </c>
      <c r="J404" s="23" t="s">
        <v>195</v>
      </c>
      <c r="K404" s="23" t="s">
        <v>195</v>
      </c>
      <c r="L404" s="23" t="s">
        <v>195</v>
      </c>
      <c r="M404" s="23" t="s">
        <v>195</v>
      </c>
      <c r="N404" s="23">
        <v>33</v>
      </c>
      <c r="O404" s="23">
        <v>16</v>
      </c>
      <c r="P404" s="23" t="s">
        <v>195</v>
      </c>
      <c r="Q404" s="23" t="s">
        <v>195</v>
      </c>
      <c r="R404" s="23" t="s">
        <v>195</v>
      </c>
      <c r="S404" s="23" t="s">
        <v>195</v>
      </c>
      <c r="T404" s="23" t="s">
        <v>195</v>
      </c>
      <c r="U404" s="23">
        <v>20</v>
      </c>
      <c r="V404" s="23" t="s">
        <v>195</v>
      </c>
      <c r="W404" s="23" t="s">
        <v>195</v>
      </c>
      <c r="X404" s="23" t="s">
        <v>195</v>
      </c>
      <c r="Y404" s="23" t="s">
        <v>195</v>
      </c>
      <c r="Z404" s="23" t="s">
        <v>195</v>
      </c>
      <c r="AA404" s="23">
        <v>23</v>
      </c>
      <c r="AB404" s="23" t="s">
        <v>195</v>
      </c>
      <c r="AC404" s="23" t="s">
        <v>195</v>
      </c>
      <c r="AD404" s="23" t="s">
        <v>195</v>
      </c>
      <c r="AE404" s="23" t="s">
        <v>195</v>
      </c>
      <c r="AF404" s="23" t="s">
        <v>195</v>
      </c>
      <c r="AG404" s="23" t="s">
        <v>195</v>
      </c>
      <c r="AH404" s="12" t="s">
        <v>460</v>
      </c>
    </row>
    <row r="405" spans="4:34" ht="25.5" x14ac:dyDescent="0.25">
      <c r="D405" s="309" t="s">
        <v>553</v>
      </c>
      <c r="E405" s="318" t="b">
        <f t="shared" si="22"/>
        <v>0</v>
      </c>
      <c r="F405" s="23" t="s">
        <v>195</v>
      </c>
      <c r="G405" s="23" t="s">
        <v>195</v>
      </c>
      <c r="H405" s="23" t="s">
        <v>195</v>
      </c>
      <c r="I405" s="23" t="s">
        <v>195</v>
      </c>
      <c r="J405" s="23" t="s">
        <v>195</v>
      </c>
      <c r="K405" s="23" t="s">
        <v>195</v>
      </c>
      <c r="L405" s="23" t="s">
        <v>195</v>
      </c>
      <c r="M405" s="23">
        <v>21</v>
      </c>
      <c r="N405" s="23">
        <v>37</v>
      </c>
      <c r="O405" s="23">
        <v>16</v>
      </c>
      <c r="P405" s="23" t="s">
        <v>195</v>
      </c>
      <c r="Q405" s="23" t="s">
        <v>195</v>
      </c>
      <c r="R405" s="23" t="s">
        <v>195</v>
      </c>
      <c r="S405" s="23" t="s">
        <v>195</v>
      </c>
      <c r="T405" s="23" t="s">
        <v>195</v>
      </c>
      <c r="U405" s="23">
        <v>20</v>
      </c>
      <c r="V405" s="23" t="s">
        <v>195</v>
      </c>
      <c r="W405" s="23" t="s">
        <v>195</v>
      </c>
      <c r="X405" s="23" t="s">
        <v>195</v>
      </c>
      <c r="Y405" s="23">
        <v>57</v>
      </c>
      <c r="Z405" s="23" t="s">
        <v>195</v>
      </c>
      <c r="AA405" s="23">
        <v>21</v>
      </c>
      <c r="AB405" s="23" t="s">
        <v>195</v>
      </c>
      <c r="AC405" s="23" t="s">
        <v>195</v>
      </c>
      <c r="AD405" s="23" t="s">
        <v>195</v>
      </c>
      <c r="AE405" s="23" t="s">
        <v>195</v>
      </c>
      <c r="AF405" s="23" t="s">
        <v>195</v>
      </c>
      <c r="AG405" s="23" t="s">
        <v>195</v>
      </c>
      <c r="AH405" s="12" t="s">
        <v>460</v>
      </c>
    </row>
    <row r="406" spans="4:34" ht="25.5" x14ac:dyDescent="0.25">
      <c r="D406" s="309" t="s">
        <v>554</v>
      </c>
      <c r="E406" s="318" t="b">
        <f t="shared" si="22"/>
        <v>0</v>
      </c>
      <c r="F406" s="23" t="s">
        <v>195</v>
      </c>
      <c r="G406" s="23" t="s">
        <v>195</v>
      </c>
      <c r="H406" s="23" t="s">
        <v>195</v>
      </c>
      <c r="I406" s="23" t="s">
        <v>195</v>
      </c>
      <c r="J406" s="23" t="s">
        <v>195</v>
      </c>
      <c r="K406" s="23" t="s">
        <v>195</v>
      </c>
      <c r="L406" s="23" t="s">
        <v>195</v>
      </c>
      <c r="M406" s="23" t="s">
        <v>195</v>
      </c>
      <c r="N406" s="23">
        <v>83.7</v>
      </c>
      <c r="O406" s="23">
        <v>16.899999999999999</v>
      </c>
      <c r="P406" s="23" t="s">
        <v>195</v>
      </c>
      <c r="Q406" s="23" t="s">
        <v>195</v>
      </c>
      <c r="R406" s="23" t="s">
        <v>195</v>
      </c>
      <c r="S406" s="23" t="s">
        <v>195</v>
      </c>
      <c r="T406" s="23" t="s">
        <v>195</v>
      </c>
      <c r="U406" s="23">
        <v>17.600000000000001</v>
      </c>
      <c r="V406" s="23" t="s">
        <v>195</v>
      </c>
      <c r="W406" s="23" t="s">
        <v>195</v>
      </c>
      <c r="X406" s="23" t="s">
        <v>195</v>
      </c>
      <c r="Y406" s="23">
        <v>42.3</v>
      </c>
      <c r="Z406" s="23" t="s">
        <v>195</v>
      </c>
      <c r="AA406" s="23">
        <v>34.9</v>
      </c>
      <c r="AB406" s="23" t="s">
        <v>195</v>
      </c>
      <c r="AC406" s="23" t="s">
        <v>195</v>
      </c>
      <c r="AD406" s="23" t="s">
        <v>195</v>
      </c>
      <c r="AE406" s="23" t="s">
        <v>195</v>
      </c>
      <c r="AF406" s="23" t="s">
        <v>195</v>
      </c>
      <c r="AG406" s="23" t="s">
        <v>195</v>
      </c>
      <c r="AH406" s="12" t="s">
        <v>460</v>
      </c>
    </row>
    <row r="407" spans="4:34" ht="25.5" x14ac:dyDescent="0.25">
      <c r="D407" s="309" t="s">
        <v>555</v>
      </c>
      <c r="E407" s="318" t="b">
        <f t="shared" si="22"/>
        <v>0</v>
      </c>
      <c r="F407" s="23" t="s">
        <v>195</v>
      </c>
      <c r="G407" s="23" t="s">
        <v>195</v>
      </c>
      <c r="H407" s="23" t="s">
        <v>195</v>
      </c>
      <c r="I407" s="23" t="s">
        <v>195</v>
      </c>
      <c r="J407" s="23" t="s">
        <v>195</v>
      </c>
      <c r="K407" s="23" t="s">
        <v>195</v>
      </c>
      <c r="L407" s="23" t="s">
        <v>195</v>
      </c>
      <c r="M407" s="23" t="s">
        <v>195</v>
      </c>
      <c r="N407" s="23" t="s">
        <v>195</v>
      </c>
      <c r="O407" s="23" t="s">
        <v>195</v>
      </c>
      <c r="P407" s="23" t="s">
        <v>195</v>
      </c>
      <c r="Q407" s="23" t="s">
        <v>195</v>
      </c>
      <c r="R407" s="23" t="s">
        <v>195</v>
      </c>
      <c r="S407" s="23" t="s">
        <v>195</v>
      </c>
      <c r="T407" s="23" t="s">
        <v>195</v>
      </c>
      <c r="U407" s="23" t="s">
        <v>195</v>
      </c>
      <c r="V407" s="23" t="s">
        <v>195</v>
      </c>
      <c r="W407" s="23" t="s">
        <v>195</v>
      </c>
      <c r="X407" s="23" t="s">
        <v>195</v>
      </c>
      <c r="Y407" s="23">
        <v>54.2</v>
      </c>
      <c r="Z407" s="23" t="s">
        <v>195</v>
      </c>
      <c r="AA407" s="23" t="s">
        <v>195</v>
      </c>
      <c r="AB407" s="23" t="s">
        <v>195</v>
      </c>
      <c r="AC407" s="23" t="s">
        <v>195</v>
      </c>
      <c r="AD407" s="23" t="s">
        <v>195</v>
      </c>
      <c r="AE407" s="23" t="s">
        <v>195</v>
      </c>
      <c r="AF407" s="23" t="s">
        <v>195</v>
      </c>
      <c r="AG407" s="23" t="s">
        <v>195</v>
      </c>
      <c r="AH407" s="12" t="s">
        <v>460</v>
      </c>
    </row>
    <row r="408" spans="4:34" ht="25.5" x14ac:dyDescent="0.25">
      <c r="D408" s="304" t="s">
        <v>556</v>
      </c>
      <c r="E408" s="318" t="b">
        <f t="shared" si="22"/>
        <v>0</v>
      </c>
      <c r="F408" s="23" t="s">
        <v>195</v>
      </c>
      <c r="G408" s="23" t="s">
        <v>195</v>
      </c>
      <c r="H408" s="23" t="s">
        <v>195</v>
      </c>
      <c r="I408" s="23" t="s">
        <v>195</v>
      </c>
      <c r="J408" s="23" t="s">
        <v>195</v>
      </c>
      <c r="K408" s="23" t="s">
        <v>195</v>
      </c>
      <c r="L408" s="23" t="s">
        <v>195</v>
      </c>
      <c r="M408" s="23" t="s">
        <v>195</v>
      </c>
      <c r="N408" s="23" t="s">
        <v>195</v>
      </c>
      <c r="O408" s="23" t="s">
        <v>195</v>
      </c>
      <c r="P408" s="23" t="s">
        <v>195</v>
      </c>
      <c r="Q408" s="23" t="s">
        <v>195</v>
      </c>
      <c r="R408" s="23" t="s">
        <v>195</v>
      </c>
      <c r="S408" s="23" t="s">
        <v>195</v>
      </c>
      <c r="T408" s="23" t="s">
        <v>195</v>
      </c>
      <c r="U408" s="23" t="s">
        <v>195</v>
      </c>
      <c r="V408" s="23" t="s">
        <v>195</v>
      </c>
      <c r="W408" s="23" t="s">
        <v>195</v>
      </c>
      <c r="X408" s="23" t="s">
        <v>195</v>
      </c>
      <c r="Y408" s="23" t="s">
        <v>195</v>
      </c>
      <c r="Z408" s="23" t="s">
        <v>195</v>
      </c>
      <c r="AA408" s="23">
        <v>34.700000000000003</v>
      </c>
      <c r="AB408" s="23">
        <v>65.8</v>
      </c>
      <c r="AC408" s="23" t="s">
        <v>195</v>
      </c>
      <c r="AD408" s="23" t="s">
        <v>195</v>
      </c>
      <c r="AE408" s="23" t="s">
        <v>195</v>
      </c>
      <c r="AF408" s="23" t="s">
        <v>195</v>
      </c>
      <c r="AG408" s="23" t="s">
        <v>195</v>
      </c>
      <c r="AH408" s="12" t="s">
        <v>460</v>
      </c>
    </row>
    <row r="409" spans="4:34" ht="25.5" x14ac:dyDescent="0.25">
      <c r="D409" s="303" t="str">
        <f>"   "&amp;D408&amp;" or most recent"</f>
        <v xml:space="preserve">   Percentage of people who inject drugs (aged &lt;25) who were tested for HIV and know their result, 2013 or most recent</v>
      </c>
      <c r="E409" s="318" t="b">
        <f t="shared" si="22"/>
        <v>0</v>
      </c>
      <c r="F409" s="20" t="s">
        <v>195</v>
      </c>
      <c r="G409" s="20" t="str">
        <f>G406</f>
        <v>-</v>
      </c>
      <c r="H409" s="20" t="str">
        <f>H404</f>
        <v>-</v>
      </c>
      <c r="I409" s="20" t="str">
        <f>I406</f>
        <v>-</v>
      </c>
      <c r="J409" s="20" t="str">
        <f>J408</f>
        <v>-</v>
      </c>
      <c r="K409" s="20" t="str">
        <f>K404</f>
        <v>-</v>
      </c>
      <c r="L409" s="20" t="str">
        <f>L406</f>
        <v>-</v>
      </c>
      <c r="M409" s="20">
        <f>M405</f>
        <v>21</v>
      </c>
      <c r="N409" s="20">
        <f>N406</f>
        <v>83.7</v>
      </c>
      <c r="O409" s="20">
        <f>O406</f>
        <v>16.899999999999999</v>
      </c>
      <c r="P409" s="20" t="str">
        <f>P405</f>
        <v>-</v>
      </c>
      <c r="Q409" s="20" t="str">
        <f>Q403</f>
        <v>-</v>
      </c>
      <c r="R409" s="20" t="str">
        <f>R404</f>
        <v>-</v>
      </c>
      <c r="S409" s="20" t="str">
        <f>S405</f>
        <v>-</v>
      </c>
      <c r="T409" s="20" t="s">
        <v>195</v>
      </c>
      <c r="U409" s="20">
        <f>U406</f>
        <v>17.600000000000001</v>
      </c>
      <c r="V409" s="20" t="str">
        <f>V406</f>
        <v>-</v>
      </c>
      <c r="W409" s="20" t="str">
        <f>W406</f>
        <v>-</v>
      </c>
      <c r="X409" s="20" t="str">
        <f>X404</f>
        <v>-</v>
      </c>
      <c r="Y409" s="20">
        <f>Y407</f>
        <v>54.2</v>
      </c>
      <c r="Z409" s="20" t="str">
        <f>Z405</f>
        <v>-</v>
      </c>
      <c r="AA409" s="20">
        <f>AA408</f>
        <v>34.700000000000003</v>
      </c>
      <c r="AB409" s="20">
        <f>AB408</f>
        <v>65.8</v>
      </c>
      <c r="AC409" s="20" t="str">
        <f>AC404</f>
        <v>-</v>
      </c>
      <c r="AD409" s="20" t="str">
        <f>AD406</f>
        <v>-</v>
      </c>
      <c r="AE409" s="20" t="str">
        <f>AE408</f>
        <v>-</v>
      </c>
      <c r="AF409" s="20" t="str">
        <f>AF408</f>
        <v>-</v>
      </c>
      <c r="AG409" s="20"/>
      <c r="AH409" s="18"/>
    </row>
    <row r="410" spans="4:34" x14ac:dyDescent="0.25">
      <c r="D410" s="302" t="s">
        <v>199</v>
      </c>
      <c r="E410" s="321" t="b">
        <f t="shared" si="22"/>
        <v>0</v>
      </c>
      <c r="F410" s="22" t="s">
        <v>195</v>
      </c>
      <c r="G410" s="22" t="s">
        <v>195</v>
      </c>
      <c r="H410" s="22" t="s">
        <v>195</v>
      </c>
      <c r="I410" s="22" t="s">
        <v>195</v>
      </c>
      <c r="J410" s="22" t="s">
        <v>195</v>
      </c>
      <c r="K410" s="22" t="s">
        <v>195</v>
      </c>
      <c r="L410" s="22" t="s">
        <v>195</v>
      </c>
      <c r="M410" s="22">
        <v>2009</v>
      </c>
      <c r="N410" s="22">
        <v>2011</v>
      </c>
      <c r="O410" s="22">
        <v>2011</v>
      </c>
      <c r="P410" s="22" t="s">
        <v>195</v>
      </c>
      <c r="Q410" s="22" t="s">
        <v>195</v>
      </c>
      <c r="R410" s="22" t="s">
        <v>195</v>
      </c>
      <c r="S410" s="22" t="s">
        <v>195</v>
      </c>
      <c r="T410" s="22" t="s">
        <v>195</v>
      </c>
      <c r="U410" s="22">
        <v>2011</v>
      </c>
      <c r="V410" s="22" t="s">
        <v>195</v>
      </c>
      <c r="W410" s="22" t="s">
        <v>195</v>
      </c>
      <c r="X410" s="22" t="s">
        <v>195</v>
      </c>
      <c r="Y410" s="22">
        <v>2012</v>
      </c>
      <c r="Z410" s="22" t="s">
        <v>195</v>
      </c>
      <c r="AA410" s="22">
        <v>2013</v>
      </c>
      <c r="AB410" s="22">
        <v>2013</v>
      </c>
      <c r="AC410" s="22" t="s">
        <v>195</v>
      </c>
      <c r="AD410" s="22" t="s">
        <v>195</v>
      </c>
      <c r="AE410" s="22" t="s">
        <v>356</v>
      </c>
      <c r="AF410" s="22" t="s">
        <v>356</v>
      </c>
      <c r="AG410" s="22"/>
      <c r="AH410" s="18"/>
    </row>
    <row r="411" spans="4:34" ht="25.5" x14ac:dyDescent="0.25">
      <c r="D411" s="308" t="s">
        <v>557</v>
      </c>
      <c r="E411" s="318" t="b">
        <f t="shared" si="22"/>
        <v>0</v>
      </c>
      <c r="F411" s="23" t="s">
        <v>195</v>
      </c>
      <c r="G411" s="23" t="s">
        <v>195</v>
      </c>
      <c r="H411" s="23" t="s">
        <v>195</v>
      </c>
      <c r="I411" s="23" t="s">
        <v>195</v>
      </c>
      <c r="J411" s="23" t="s">
        <v>195</v>
      </c>
      <c r="K411" s="23" t="s">
        <v>195</v>
      </c>
      <c r="L411" s="23" t="s">
        <v>195</v>
      </c>
      <c r="M411" s="23" t="s">
        <v>195</v>
      </c>
      <c r="N411" s="23" t="s">
        <v>195</v>
      </c>
      <c r="O411" s="23" t="s">
        <v>195</v>
      </c>
      <c r="P411" s="23" t="s">
        <v>195</v>
      </c>
      <c r="Q411" s="23" t="s">
        <v>195</v>
      </c>
      <c r="R411" s="23" t="s">
        <v>195</v>
      </c>
      <c r="S411" s="23" t="s">
        <v>195</v>
      </c>
      <c r="T411" s="23" t="s">
        <v>195</v>
      </c>
      <c r="U411" s="23" t="s">
        <v>195</v>
      </c>
      <c r="V411" s="23" t="s">
        <v>195</v>
      </c>
      <c r="W411" s="23" t="s">
        <v>195</v>
      </c>
      <c r="X411" s="23" t="s">
        <v>195</v>
      </c>
      <c r="Y411" s="23" t="s">
        <v>195</v>
      </c>
      <c r="Z411" s="23" t="s">
        <v>195</v>
      </c>
      <c r="AA411" s="23" t="s">
        <v>195</v>
      </c>
      <c r="AB411" s="23" t="s">
        <v>195</v>
      </c>
      <c r="AC411" s="23" t="s">
        <v>195</v>
      </c>
      <c r="AD411" s="23" t="s">
        <v>195</v>
      </c>
      <c r="AE411" s="23" t="s">
        <v>195</v>
      </c>
      <c r="AF411" s="23" t="s">
        <v>195</v>
      </c>
      <c r="AG411" s="23" t="s">
        <v>195</v>
      </c>
      <c r="AH411" s="12" t="s">
        <v>518</v>
      </c>
    </row>
    <row r="412" spans="4:34" ht="25.5" x14ac:dyDescent="0.25">
      <c r="D412" s="309" t="s">
        <v>558</v>
      </c>
      <c r="E412" s="318" t="b">
        <f t="shared" si="22"/>
        <v>0</v>
      </c>
      <c r="F412" s="23" t="s">
        <v>195</v>
      </c>
      <c r="G412" s="23" t="s">
        <v>195</v>
      </c>
      <c r="H412" s="23" t="s">
        <v>195</v>
      </c>
      <c r="I412" s="23" t="s">
        <v>195</v>
      </c>
      <c r="J412" s="23" t="s">
        <v>195</v>
      </c>
      <c r="K412" s="23" t="s">
        <v>195</v>
      </c>
      <c r="L412" s="23" t="s">
        <v>195</v>
      </c>
      <c r="M412" s="23" t="s">
        <v>195</v>
      </c>
      <c r="N412" s="23" t="s">
        <v>195</v>
      </c>
      <c r="O412" s="23" t="s">
        <v>195</v>
      </c>
      <c r="P412" s="23" t="s">
        <v>195</v>
      </c>
      <c r="Q412" s="23" t="s">
        <v>195</v>
      </c>
      <c r="R412" s="23" t="s">
        <v>195</v>
      </c>
      <c r="S412" s="23" t="s">
        <v>195</v>
      </c>
      <c r="T412" s="23" t="s">
        <v>195</v>
      </c>
      <c r="U412" s="23" t="s">
        <v>195</v>
      </c>
      <c r="V412" s="23" t="s">
        <v>195</v>
      </c>
      <c r="W412" s="23" t="s">
        <v>195</v>
      </c>
      <c r="X412" s="23" t="s">
        <v>195</v>
      </c>
      <c r="Y412" s="23" t="s">
        <v>195</v>
      </c>
      <c r="Z412" s="23" t="s">
        <v>195</v>
      </c>
      <c r="AA412" s="23" t="s">
        <v>195</v>
      </c>
      <c r="AB412" s="23" t="s">
        <v>195</v>
      </c>
      <c r="AC412" s="23" t="s">
        <v>195</v>
      </c>
      <c r="AD412" s="23" t="s">
        <v>195</v>
      </c>
      <c r="AE412" s="23" t="s">
        <v>195</v>
      </c>
      <c r="AF412" s="23" t="s">
        <v>195</v>
      </c>
      <c r="AG412" s="23" t="s">
        <v>195</v>
      </c>
      <c r="AH412" s="12" t="s">
        <v>518</v>
      </c>
    </row>
    <row r="413" spans="4:34" ht="25.5" x14ac:dyDescent="0.25">
      <c r="D413" s="309" t="s">
        <v>559</v>
      </c>
      <c r="E413" s="318" t="b">
        <f t="shared" si="22"/>
        <v>0</v>
      </c>
      <c r="F413" s="23" t="s">
        <v>195</v>
      </c>
      <c r="G413" s="23" t="s">
        <v>195</v>
      </c>
      <c r="H413" s="23" t="s">
        <v>195</v>
      </c>
      <c r="I413" s="23" t="s">
        <v>195</v>
      </c>
      <c r="J413" s="23" t="s">
        <v>195</v>
      </c>
      <c r="K413" s="23" t="s">
        <v>195</v>
      </c>
      <c r="L413" s="23" t="s">
        <v>195</v>
      </c>
      <c r="M413" s="23" t="s">
        <v>195</v>
      </c>
      <c r="N413" s="23" t="s">
        <v>195</v>
      </c>
      <c r="O413" s="23" t="s">
        <v>195</v>
      </c>
      <c r="P413" s="23" t="s">
        <v>195</v>
      </c>
      <c r="Q413" s="23" t="s">
        <v>195</v>
      </c>
      <c r="R413" s="23" t="s">
        <v>195</v>
      </c>
      <c r="S413" s="23" t="s">
        <v>195</v>
      </c>
      <c r="T413" s="23" t="s">
        <v>195</v>
      </c>
      <c r="U413" s="23" t="s">
        <v>195</v>
      </c>
      <c r="V413" s="23" t="s">
        <v>195</v>
      </c>
      <c r="W413" s="23" t="s">
        <v>195</v>
      </c>
      <c r="X413" s="23" t="s">
        <v>195</v>
      </c>
      <c r="Y413" s="23" t="s">
        <v>195</v>
      </c>
      <c r="Z413" s="23" t="s">
        <v>195</v>
      </c>
      <c r="AA413" s="23" t="s">
        <v>195</v>
      </c>
      <c r="AB413" s="23" t="s">
        <v>195</v>
      </c>
      <c r="AC413" s="23" t="s">
        <v>195</v>
      </c>
      <c r="AD413" s="23" t="s">
        <v>195</v>
      </c>
      <c r="AE413" s="23" t="s">
        <v>195</v>
      </c>
      <c r="AF413" s="23" t="s">
        <v>195</v>
      </c>
      <c r="AG413" s="23" t="s">
        <v>195</v>
      </c>
      <c r="AH413" s="12" t="s">
        <v>518</v>
      </c>
    </row>
    <row r="414" spans="4:34" ht="25.5" x14ac:dyDescent="0.25">
      <c r="D414" s="309" t="s">
        <v>560</v>
      </c>
      <c r="E414" s="318" t="b">
        <f t="shared" si="22"/>
        <v>0</v>
      </c>
      <c r="F414" s="23" t="s">
        <v>195</v>
      </c>
      <c r="G414" s="23" t="s">
        <v>195</v>
      </c>
      <c r="H414" s="23" t="s">
        <v>195</v>
      </c>
      <c r="I414" s="23" t="s">
        <v>195</v>
      </c>
      <c r="J414" s="23" t="s">
        <v>195</v>
      </c>
      <c r="K414" s="23" t="s">
        <v>195</v>
      </c>
      <c r="L414" s="23" t="s">
        <v>195</v>
      </c>
      <c r="M414" s="23" t="s">
        <v>195</v>
      </c>
      <c r="N414" s="23" t="s">
        <v>195</v>
      </c>
      <c r="O414" s="23" t="s">
        <v>195</v>
      </c>
      <c r="P414" s="23" t="s">
        <v>195</v>
      </c>
      <c r="Q414" s="23" t="s">
        <v>195</v>
      </c>
      <c r="R414" s="23" t="s">
        <v>195</v>
      </c>
      <c r="S414" s="23" t="s">
        <v>195</v>
      </c>
      <c r="T414" s="23" t="s">
        <v>195</v>
      </c>
      <c r="U414" s="23" t="s">
        <v>195</v>
      </c>
      <c r="V414" s="23" t="s">
        <v>195</v>
      </c>
      <c r="W414" s="23" t="s">
        <v>195</v>
      </c>
      <c r="X414" s="23" t="s">
        <v>195</v>
      </c>
      <c r="Y414" s="23" t="s">
        <v>195</v>
      </c>
      <c r="Z414" s="23" t="s">
        <v>195</v>
      </c>
      <c r="AA414" s="23" t="s">
        <v>195</v>
      </c>
      <c r="AB414" s="23" t="s">
        <v>195</v>
      </c>
      <c r="AC414" s="23" t="s">
        <v>195</v>
      </c>
      <c r="AD414" s="23" t="s">
        <v>195</v>
      </c>
      <c r="AE414" s="23" t="s">
        <v>195</v>
      </c>
      <c r="AF414" s="23" t="s">
        <v>195</v>
      </c>
      <c r="AG414" s="23" t="s">
        <v>195</v>
      </c>
      <c r="AH414" s="12" t="s">
        <v>518</v>
      </c>
    </row>
    <row r="415" spans="4:34" ht="25.5" x14ac:dyDescent="0.25">
      <c r="D415" s="309" t="s">
        <v>561</v>
      </c>
      <c r="E415" s="318" t="b">
        <f t="shared" si="22"/>
        <v>0</v>
      </c>
      <c r="F415" s="23" t="s">
        <v>195</v>
      </c>
      <c r="G415" s="23" t="s">
        <v>195</v>
      </c>
      <c r="H415" s="23" t="s">
        <v>195</v>
      </c>
      <c r="I415" s="23" t="s">
        <v>195</v>
      </c>
      <c r="J415" s="23" t="s">
        <v>195</v>
      </c>
      <c r="K415" s="23" t="s">
        <v>195</v>
      </c>
      <c r="L415" s="23" t="s">
        <v>195</v>
      </c>
      <c r="M415" s="23" t="s">
        <v>195</v>
      </c>
      <c r="N415" s="23" t="s">
        <v>195</v>
      </c>
      <c r="O415" s="23" t="s">
        <v>195</v>
      </c>
      <c r="P415" s="23" t="s">
        <v>195</v>
      </c>
      <c r="Q415" s="23" t="s">
        <v>195</v>
      </c>
      <c r="R415" s="23" t="s">
        <v>195</v>
      </c>
      <c r="S415" s="23" t="s">
        <v>195</v>
      </c>
      <c r="T415" s="23" t="s">
        <v>195</v>
      </c>
      <c r="U415" s="23" t="s">
        <v>195</v>
      </c>
      <c r="V415" s="23" t="s">
        <v>195</v>
      </c>
      <c r="W415" s="23" t="s">
        <v>195</v>
      </c>
      <c r="X415" s="23" t="s">
        <v>195</v>
      </c>
      <c r="Y415" s="23" t="s">
        <v>195</v>
      </c>
      <c r="Z415" s="23" t="s">
        <v>195</v>
      </c>
      <c r="AA415" s="23" t="s">
        <v>195</v>
      </c>
      <c r="AB415" s="23" t="s">
        <v>195</v>
      </c>
      <c r="AC415" s="23" t="s">
        <v>195</v>
      </c>
      <c r="AD415" s="23" t="s">
        <v>195</v>
      </c>
      <c r="AE415" s="23" t="s">
        <v>195</v>
      </c>
      <c r="AF415" s="23" t="s">
        <v>195</v>
      </c>
      <c r="AG415" s="23" t="s">
        <v>195</v>
      </c>
      <c r="AH415" s="12" t="s">
        <v>518</v>
      </c>
    </row>
    <row r="416" spans="4:34" ht="25.5" x14ac:dyDescent="0.25">
      <c r="D416" s="309" t="s">
        <v>562</v>
      </c>
      <c r="E416" s="318" t="b">
        <f t="shared" si="22"/>
        <v>0</v>
      </c>
      <c r="F416" s="23" t="s">
        <v>195</v>
      </c>
      <c r="G416" s="23" t="s">
        <v>195</v>
      </c>
      <c r="H416" s="23" t="s">
        <v>195</v>
      </c>
      <c r="I416" s="23" t="s">
        <v>195</v>
      </c>
      <c r="J416" s="23" t="s">
        <v>195</v>
      </c>
      <c r="K416" s="23" t="s">
        <v>195</v>
      </c>
      <c r="L416" s="23" t="s">
        <v>195</v>
      </c>
      <c r="M416" s="23" t="s">
        <v>195</v>
      </c>
      <c r="N416" s="23" t="s">
        <v>195</v>
      </c>
      <c r="O416" s="23" t="s">
        <v>195</v>
      </c>
      <c r="P416" s="23" t="s">
        <v>195</v>
      </c>
      <c r="Q416" s="23" t="s">
        <v>195</v>
      </c>
      <c r="R416" s="23" t="s">
        <v>195</v>
      </c>
      <c r="S416" s="23" t="s">
        <v>195</v>
      </c>
      <c r="T416" s="23" t="s">
        <v>195</v>
      </c>
      <c r="U416" s="23" t="s">
        <v>195</v>
      </c>
      <c r="V416" s="23" t="s">
        <v>195</v>
      </c>
      <c r="W416" s="23" t="s">
        <v>195</v>
      </c>
      <c r="X416" s="23" t="s">
        <v>195</v>
      </c>
      <c r="Y416" s="23" t="s">
        <v>195</v>
      </c>
      <c r="Z416" s="23" t="s">
        <v>195</v>
      </c>
      <c r="AA416" s="23" t="s">
        <v>195</v>
      </c>
      <c r="AB416" s="23" t="s">
        <v>195</v>
      </c>
      <c r="AC416" s="23" t="s">
        <v>195</v>
      </c>
      <c r="AD416" s="23" t="s">
        <v>195</v>
      </c>
      <c r="AE416" s="23" t="s">
        <v>195</v>
      </c>
      <c r="AF416" s="23" t="s">
        <v>195</v>
      </c>
      <c r="AG416" s="23" t="s">
        <v>195</v>
      </c>
      <c r="AH416" s="12" t="s">
        <v>518</v>
      </c>
    </row>
    <row r="417" spans="2:34" ht="25.5" x14ac:dyDescent="0.25">
      <c r="D417" s="309" t="s">
        <v>563</v>
      </c>
      <c r="E417" s="318" t="b">
        <f t="shared" si="22"/>
        <v>0</v>
      </c>
      <c r="F417" s="23" t="s">
        <v>195</v>
      </c>
      <c r="G417" s="23" t="s">
        <v>195</v>
      </c>
      <c r="H417" s="23" t="s">
        <v>195</v>
      </c>
      <c r="I417" s="23" t="s">
        <v>195</v>
      </c>
      <c r="J417" s="23" t="s">
        <v>195</v>
      </c>
      <c r="K417" s="23" t="s">
        <v>195</v>
      </c>
      <c r="L417" s="23" t="s">
        <v>195</v>
      </c>
      <c r="M417" s="23" t="s">
        <v>195</v>
      </c>
      <c r="N417" s="23" t="s">
        <v>195</v>
      </c>
      <c r="O417" s="23" t="s">
        <v>195</v>
      </c>
      <c r="P417" s="23" t="s">
        <v>195</v>
      </c>
      <c r="Q417" s="23" t="s">
        <v>195</v>
      </c>
      <c r="R417" s="23" t="s">
        <v>195</v>
      </c>
      <c r="S417" s="23" t="s">
        <v>195</v>
      </c>
      <c r="T417" s="23" t="s">
        <v>195</v>
      </c>
      <c r="U417" s="23" t="s">
        <v>195</v>
      </c>
      <c r="V417" s="23" t="s">
        <v>195</v>
      </c>
      <c r="W417" s="23" t="s">
        <v>195</v>
      </c>
      <c r="X417" s="23" t="s">
        <v>195</v>
      </c>
      <c r="Y417" s="23" t="s">
        <v>195</v>
      </c>
      <c r="Z417" s="23" t="s">
        <v>195</v>
      </c>
      <c r="AA417" s="23" t="s">
        <v>195</v>
      </c>
      <c r="AB417" s="23" t="s">
        <v>195</v>
      </c>
      <c r="AC417" s="23" t="s">
        <v>195</v>
      </c>
      <c r="AD417" s="23" t="s">
        <v>195</v>
      </c>
      <c r="AE417" s="23" t="s">
        <v>195</v>
      </c>
      <c r="AF417" s="23" t="s">
        <v>195</v>
      </c>
      <c r="AG417" s="23" t="s">
        <v>195</v>
      </c>
      <c r="AH417" s="12" t="s">
        <v>518</v>
      </c>
    </row>
    <row r="418" spans="2:34" ht="25.5" x14ac:dyDescent="0.25">
      <c r="D418" s="309" t="s">
        <v>564</v>
      </c>
      <c r="E418" s="318" t="b">
        <f t="shared" si="22"/>
        <v>0</v>
      </c>
      <c r="F418" s="23" t="s">
        <v>195</v>
      </c>
      <c r="G418" s="23" t="s">
        <v>195</v>
      </c>
      <c r="H418" s="23" t="s">
        <v>195</v>
      </c>
      <c r="I418" s="23" t="s">
        <v>195</v>
      </c>
      <c r="J418" s="23" t="s">
        <v>195</v>
      </c>
      <c r="K418" s="23" t="s">
        <v>195</v>
      </c>
      <c r="L418" s="23" t="s">
        <v>195</v>
      </c>
      <c r="M418" s="23" t="s">
        <v>195</v>
      </c>
      <c r="N418" s="23" t="s">
        <v>195</v>
      </c>
      <c r="O418" s="23" t="s">
        <v>195</v>
      </c>
      <c r="P418" s="23" t="s">
        <v>195</v>
      </c>
      <c r="Q418" s="23" t="s">
        <v>195</v>
      </c>
      <c r="R418" s="23" t="s">
        <v>195</v>
      </c>
      <c r="S418" s="23" t="s">
        <v>195</v>
      </c>
      <c r="T418" s="23" t="s">
        <v>195</v>
      </c>
      <c r="U418" s="23" t="s">
        <v>195</v>
      </c>
      <c r="V418" s="23" t="s">
        <v>195</v>
      </c>
      <c r="W418" s="23" t="s">
        <v>195</v>
      </c>
      <c r="X418" s="23" t="s">
        <v>195</v>
      </c>
      <c r="Y418" s="23" t="s">
        <v>195</v>
      </c>
      <c r="Z418" s="23" t="s">
        <v>195</v>
      </c>
      <c r="AA418" s="23" t="s">
        <v>195</v>
      </c>
      <c r="AB418" s="23" t="s">
        <v>195</v>
      </c>
      <c r="AC418" s="23" t="s">
        <v>195</v>
      </c>
      <c r="AD418" s="23" t="s">
        <v>195</v>
      </c>
      <c r="AE418" s="23" t="s">
        <v>195</v>
      </c>
      <c r="AF418" s="23" t="s">
        <v>195</v>
      </c>
      <c r="AG418" s="23" t="s">
        <v>195</v>
      </c>
      <c r="AH418" s="12" t="s">
        <v>518</v>
      </c>
    </row>
    <row r="419" spans="2:34" ht="25.5" x14ac:dyDescent="0.25">
      <c r="D419" s="309" t="s">
        <v>565</v>
      </c>
      <c r="E419" s="318" t="b">
        <f t="shared" si="22"/>
        <v>0</v>
      </c>
      <c r="F419" s="23" t="s">
        <v>195</v>
      </c>
      <c r="G419" s="23" t="s">
        <v>195</v>
      </c>
      <c r="H419" s="23" t="s">
        <v>195</v>
      </c>
      <c r="I419" s="23" t="s">
        <v>195</v>
      </c>
      <c r="J419" s="23" t="s">
        <v>195</v>
      </c>
      <c r="K419" s="23" t="s">
        <v>195</v>
      </c>
      <c r="L419" s="23" t="s">
        <v>195</v>
      </c>
      <c r="M419" s="23" t="s">
        <v>195</v>
      </c>
      <c r="N419" s="23" t="s">
        <v>195</v>
      </c>
      <c r="O419" s="23" t="s">
        <v>195</v>
      </c>
      <c r="P419" s="23" t="s">
        <v>195</v>
      </c>
      <c r="Q419" s="23" t="s">
        <v>195</v>
      </c>
      <c r="R419" s="23" t="s">
        <v>195</v>
      </c>
      <c r="S419" s="23" t="s">
        <v>195</v>
      </c>
      <c r="T419" s="23" t="s">
        <v>195</v>
      </c>
      <c r="U419" s="23" t="s">
        <v>195</v>
      </c>
      <c r="V419" s="23" t="s">
        <v>195</v>
      </c>
      <c r="W419" s="23" t="s">
        <v>195</v>
      </c>
      <c r="X419" s="23" t="s">
        <v>195</v>
      </c>
      <c r="Y419" s="23" t="s">
        <v>195</v>
      </c>
      <c r="Z419" s="23" t="s">
        <v>195</v>
      </c>
      <c r="AA419" s="23" t="s">
        <v>195</v>
      </c>
      <c r="AB419" s="23" t="s">
        <v>195</v>
      </c>
      <c r="AC419" s="23" t="s">
        <v>195</v>
      </c>
      <c r="AD419" s="23" t="s">
        <v>195</v>
      </c>
      <c r="AE419" s="23" t="s">
        <v>195</v>
      </c>
      <c r="AF419" s="23" t="s">
        <v>195</v>
      </c>
      <c r="AG419" s="23" t="s">
        <v>195</v>
      </c>
      <c r="AH419" s="12" t="s">
        <v>518</v>
      </c>
    </row>
    <row r="420" spans="2:34" s="28" customFormat="1" ht="25.5" x14ac:dyDescent="0.25">
      <c r="B420" s="27"/>
      <c r="C420" s="27"/>
      <c r="D420" s="302" t="s">
        <v>566</v>
      </c>
      <c r="E420" s="318" t="b">
        <f t="shared" si="22"/>
        <v>0</v>
      </c>
      <c r="F420" s="24" t="s">
        <v>195</v>
      </c>
      <c r="G420" s="24" t="s">
        <v>195</v>
      </c>
      <c r="H420" s="24" t="s">
        <v>195</v>
      </c>
      <c r="I420" s="24" t="s">
        <v>195</v>
      </c>
      <c r="J420" s="24" t="s">
        <v>195</v>
      </c>
      <c r="K420" s="24" t="s">
        <v>195</v>
      </c>
      <c r="L420" s="24" t="s">
        <v>195</v>
      </c>
      <c r="M420" s="24" t="s">
        <v>195</v>
      </c>
      <c r="N420" s="24" t="s">
        <v>195</v>
      </c>
      <c r="O420" s="24" t="s">
        <v>195</v>
      </c>
      <c r="P420" s="24" t="s">
        <v>195</v>
      </c>
      <c r="Q420" s="24" t="s">
        <v>195</v>
      </c>
      <c r="R420" s="24" t="s">
        <v>195</v>
      </c>
      <c r="S420" s="24" t="s">
        <v>195</v>
      </c>
      <c r="T420" s="24" t="s">
        <v>195</v>
      </c>
      <c r="U420" s="24" t="s">
        <v>195</v>
      </c>
      <c r="V420" s="24" t="s">
        <v>195</v>
      </c>
      <c r="W420" s="24" t="s">
        <v>195</v>
      </c>
      <c r="X420" s="24" t="s">
        <v>195</v>
      </c>
      <c r="Y420" s="24" t="s">
        <v>195</v>
      </c>
      <c r="Z420" s="24" t="s">
        <v>195</v>
      </c>
      <c r="AA420" s="24" t="s">
        <v>195</v>
      </c>
      <c r="AB420" s="24" t="s">
        <v>195</v>
      </c>
      <c r="AC420" s="24" t="s">
        <v>195</v>
      </c>
      <c r="AD420" s="24" t="s">
        <v>195</v>
      </c>
      <c r="AE420" s="24" t="s">
        <v>195</v>
      </c>
      <c r="AF420" s="24" t="s">
        <v>195</v>
      </c>
      <c r="AG420" s="24" t="s">
        <v>195</v>
      </c>
      <c r="AH420" s="27" t="s">
        <v>518</v>
      </c>
    </row>
    <row r="421" spans="2:34" ht="25.5" x14ac:dyDescent="0.25">
      <c r="D421" s="308" t="s">
        <v>567</v>
      </c>
      <c r="E421" s="318" t="b">
        <f t="shared" si="22"/>
        <v>0</v>
      </c>
      <c r="F421" s="23" t="s">
        <v>195</v>
      </c>
      <c r="G421" s="23" t="s">
        <v>195</v>
      </c>
      <c r="H421" s="23" t="s">
        <v>195</v>
      </c>
      <c r="I421" s="23" t="s">
        <v>195</v>
      </c>
      <c r="J421" s="23" t="s">
        <v>195</v>
      </c>
      <c r="K421" s="23" t="s">
        <v>195</v>
      </c>
      <c r="L421" s="23" t="s">
        <v>195</v>
      </c>
      <c r="M421" s="23" t="s">
        <v>195</v>
      </c>
      <c r="N421" s="23" t="s">
        <v>195</v>
      </c>
      <c r="O421" s="23" t="s">
        <v>195</v>
      </c>
      <c r="P421" s="23" t="s">
        <v>195</v>
      </c>
      <c r="Q421" s="23" t="s">
        <v>195</v>
      </c>
      <c r="R421" s="23" t="s">
        <v>195</v>
      </c>
      <c r="S421" s="23" t="s">
        <v>195</v>
      </c>
      <c r="T421" s="23" t="s">
        <v>195</v>
      </c>
      <c r="U421" s="23" t="s">
        <v>195</v>
      </c>
      <c r="V421" s="23" t="s">
        <v>195</v>
      </c>
      <c r="W421" s="23" t="s">
        <v>195</v>
      </c>
      <c r="X421" s="23" t="s">
        <v>195</v>
      </c>
      <c r="Y421" s="23" t="s">
        <v>195</v>
      </c>
      <c r="Z421" s="23" t="s">
        <v>195</v>
      </c>
      <c r="AA421" s="23" t="s">
        <v>195</v>
      </c>
      <c r="AB421" s="23" t="s">
        <v>195</v>
      </c>
      <c r="AC421" s="23" t="s">
        <v>195</v>
      </c>
      <c r="AD421" s="23" t="s">
        <v>195</v>
      </c>
      <c r="AE421" s="23" t="s">
        <v>195</v>
      </c>
      <c r="AF421" s="23" t="s">
        <v>195</v>
      </c>
      <c r="AG421" s="23" t="s">
        <v>195</v>
      </c>
      <c r="AH421" s="12" t="s">
        <v>518</v>
      </c>
    </row>
    <row r="422" spans="2:34" ht="25.5" x14ac:dyDescent="0.25">
      <c r="D422" s="309" t="s">
        <v>568</v>
      </c>
      <c r="E422" s="318" t="b">
        <f t="shared" si="22"/>
        <v>0</v>
      </c>
      <c r="F422" s="23" t="s">
        <v>195</v>
      </c>
      <c r="G422" s="23" t="s">
        <v>195</v>
      </c>
      <c r="H422" s="23" t="s">
        <v>195</v>
      </c>
      <c r="I422" s="23" t="s">
        <v>195</v>
      </c>
      <c r="J422" s="23" t="s">
        <v>195</v>
      </c>
      <c r="K422" s="23" t="s">
        <v>195</v>
      </c>
      <c r="L422" s="23" t="s">
        <v>195</v>
      </c>
      <c r="M422" s="23" t="s">
        <v>195</v>
      </c>
      <c r="N422" s="23" t="s">
        <v>195</v>
      </c>
      <c r="O422" s="23" t="s">
        <v>195</v>
      </c>
      <c r="P422" s="23" t="s">
        <v>195</v>
      </c>
      <c r="Q422" s="23" t="s">
        <v>195</v>
      </c>
      <c r="R422" s="23" t="s">
        <v>195</v>
      </c>
      <c r="S422" s="23" t="s">
        <v>195</v>
      </c>
      <c r="T422" s="23" t="s">
        <v>195</v>
      </c>
      <c r="U422" s="23" t="s">
        <v>195</v>
      </c>
      <c r="V422" s="23" t="s">
        <v>195</v>
      </c>
      <c r="W422" s="23" t="s">
        <v>195</v>
      </c>
      <c r="X422" s="23" t="s">
        <v>195</v>
      </c>
      <c r="Y422" s="23" t="s">
        <v>195</v>
      </c>
      <c r="Z422" s="23" t="s">
        <v>195</v>
      </c>
      <c r="AA422" s="23" t="s">
        <v>195</v>
      </c>
      <c r="AB422" s="23" t="s">
        <v>195</v>
      </c>
      <c r="AC422" s="23" t="s">
        <v>195</v>
      </c>
      <c r="AD422" s="23" t="s">
        <v>195</v>
      </c>
      <c r="AE422" s="23" t="s">
        <v>195</v>
      </c>
      <c r="AF422" s="23" t="s">
        <v>195</v>
      </c>
      <c r="AG422" s="23" t="s">
        <v>195</v>
      </c>
      <c r="AH422" s="12" t="s">
        <v>518</v>
      </c>
    </row>
    <row r="423" spans="2:34" ht="25.5" x14ac:dyDescent="0.25">
      <c r="D423" s="309" t="s">
        <v>569</v>
      </c>
      <c r="E423" s="318" t="b">
        <f t="shared" si="22"/>
        <v>0</v>
      </c>
      <c r="F423" s="23" t="s">
        <v>195</v>
      </c>
      <c r="G423" s="23" t="s">
        <v>195</v>
      </c>
      <c r="H423" s="23" t="s">
        <v>195</v>
      </c>
      <c r="I423" s="23" t="s">
        <v>195</v>
      </c>
      <c r="J423" s="23" t="s">
        <v>195</v>
      </c>
      <c r="K423" s="23" t="s">
        <v>195</v>
      </c>
      <c r="L423" s="23" t="s">
        <v>195</v>
      </c>
      <c r="M423" s="23" t="s">
        <v>195</v>
      </c>
      <c r="N423" s="23" t="s">
        <v>195</v>
      </c>
      <c r="O423" s="23" t="s">
        <v>195</v>
      </c>
      <c r="P423" s="23" t="s">
        <v>195</v>
      </c>
      <c r="Q423" s="23" t="s">
        <v>195</v>
      </c>
      <c r="R423" s="23" t="s">
        <v>195</v>
      </c>
      <c r="S423" s="23" t="s">
        <v>195</v>
      </c>
      <c r="T423" s="23" t="s">
        <v>195</v>
      </c>
      <c r="U423" s="23" t="s">
        <v>195</v>
      </c>
      <c r="V423" s="23" t="s">
        <v>195</v>
      </c>
      <c r="W423" s="23" t="s">
        <v>195</v>
      </c>
      <c r="X423" s="23" t="s">
        <v>195</v>
      </c>
      <c r="Y423" s="23" t="s">
        <v>195</v>
      </c>
      <c r="Z423" s="23" t="s">
        <v>195</v>
      </c>
      <c r="AA423" s="23" t="s">
        <v>195</v>
      </c>
      <c r="AB423" s="23" t="s">
        <v>195</v>
      </c>
      <c r="AC423" s="23" t="s">
        <v>195</v>
      </c>
      <c r="AD423" s="23" t="s">
        <v>195</v>
      </c>
      <c r="AE423" s="23" t="s">
        <v>195</v>
      </c>
      <c r="AF423" s="23" t="s">
        <v>195</v>
      </c>
      <c r="AG423" s="23" t="s">
        <v>195</v>
      </c>
      <c r="AH423" s="12" t="s">
        <v>518</v>
      </c>
    </row>
    <row r="424" spans="2:34" ht="25.5" x14ac:dyDescent="0.25">
      <c r="D424" s="309" t="s">
        <v>570</v>
      </c>
      <c r="E424" s="318" t="b">
        <f t="shared" si="22"/>
        <v>0</v>
      </c>
      <c r="F424" s="23" t="s">
        <v>195</v>
      </c>
      <c r="G424" s="23" t="s">
        <v>195</v>
      </c>
      <c r="H424" s="23" t="s">
        <v>195</v>
      </c>
      <c r="I424" s="23" t="s">
        <v>195</v>
      </c>
      <c r="J424" s="23" t="s">
        <v>195</v>
      </c>
      <c r="K424" s="23" t="s">
        <v>195</v>
      </c>
      <c r="L424" s="23" t="s">
        <v>195</v>
      </c>
      <c r="M424" s="23" t="s">
        <v>195</v>
      </c>
      <c r="N424" s="23" t="s">
        <v>195</v>
      </c>
      <c r="O424" s="23" t="s">
        <v>195</v>
      </c>
      <c r="P424" s="23" t="s">
        <v>195</v>
      </c>
      <c r="Q424" s="23" t="s">
        <v>195</v>
      </c>
      <c r="R424" s="23" t="s">
        <v>195</v>
      </c>
      <c r="S424" s="23" t="s">
        <v>195</v>
      </c>
      <c r="T424" s="23" t="s">
        <v>195</v>
      </c>
      <c r="U424" s="23" t="s">
        <v>195</v>
      </c>
      <c r="V424" s="23" t="s">
        <v>195</v>
      </c>
      <c r="W424" s="23" t="s">
        <v>195</v>
      </c>
      <c r="X424" s="23" t="s">
        <v>195</v>
      </c>
      <c r="Y424" s="23" t="s">
        <v>195</v>
      </c>
      <c r="Z424" s="23" t="s">
        <v>195</v>
      </c>
      <c r="AA424" s="23" t="s">
        <v>195</v>
      </c>
      <c r="AB424" s="23" t="s">
        <v>195</v>
      </c>
      <c r="AC424" s="23" t="s">
        <v>195</v>
      </c>
      <c r="AD424" s="23" t="s">
        <v>195</v>
      </c>
      <c r="AE424" s="23" t="s">
        <v>195</v>
      </c>
      <c r="AF424" s="23" t="s">
        <v>195</v>
      </c>
      <c r="AG424" s="23" t="s">
        <v>195</v>
      </c>
      <c r="AH424" s="12" t="s">
        <v>518</v>
      </c>
    </row>
    <row r="425" spans="2:34" ht="25.5" x14ac:dyDescent="0.25">
      <c r="D425" s="309" t="s">
        <v>571</v>
      </c>
      <c r="E425" s="318" t="b">
        <f t="shared" si="22"/>
        <v>0</v>
      </c>
      <c r="F425" s="23" t="s">
        <v>195</v>
      </c>
      <c r="G425" s="23" t="s">
        <v>195</v>
      </c>
      <c r="H425" s="23" t="s">
        <v>195</v>
      </c>
      <c r="I425" s="23" t="s">
        <v>195</v>
      </c>
      <c r="J425" s="23" t="s">
        <v>195</v>
      </c>
      <c r="K425" s="23" t="s">
        <v>195</v>
      </c>
      <c r="L425" s="23" t="s">
        <v>195</v>
      </c>
      <c r="M425" s="23" t="s">
        <v>195</v>
      </c>
      <c r="N425" s="23" t="s">
        <v>195</v>
      </c>
      <c r="O425" s="23" t="s">
        <v>195</v>
      </c>
      <c r="P425" s="23" t="s">
        <v>195</v>
      </c>
      <c r="Q425" s="23" t="s">
        <v>195</v>
      </c>
      <c r="R425" s="23" t="s">
        <v>195</v>
      </c>
      <c r="S425" s="23" t="s">
        <v>195</v>
      </c>
      <c r="T425" s="23" t="s">
        <v>195</v>
      </c>
      <c r="U425" s="23" t="s">
        <v>195</v>
      </c>
      <c r="V425" s="23" t="s">
        <v>195</v>
      </c>
      <c r="W425" s="23" t="s">
        <v>195</v>
      </c>
      <c r="X425" s="23" t="s">
        <v>195</v>
      </c>
      <c r="Y425" s="23" t="s">
        <v>195</v>
      </c>
      <c r="Z425" s="23" t="s">
        <v>195</v>
      </c>
      <c r="AA425" s="23" t="s">
        <v>195</v>
      </c>
      <c r="AB425" s="23" t="s">
        <v>195</v>
      </c>
      <c r="AC425" s="23" t="s">
        <v>195</v>
      </c>
      <c r="AD425" s="23" t="s">
        <v>195</v>
      </c>
      <c r="AE425" s="23" t="s">
        <v>195</v>
      </c>
      <c r="AF425" s="23" t="s">
        <v>195</v>
      </c>
      <c r="AG425" s="23" t="s">
        <v>195</v>
      </c>
      <c r="AH425" s="12" t="s">
        <v>518</v>
      </c>
    </row>
    <row r="426" spans="2:34" ht="25.5" x14ac:dyDescent="0.25">
      <c r="D426" s="309" t="s">
        <v>572</v>
      </c>
      <c r="E426" s="318" t="b">
        <f t="shared" si="22"/>
        <v>0</v>
      </c>
      <c r="F426" s="23" t="s">
        <v>195</v>
      </c>
      <c r="G426" s="23" t="s">
        <v>195</v>
      </c>
      <c r="H426" s="23" t="s">
        <v>195</v>
      </c>
      <c r="I426" s="23" t="s">
        <v>195</v>
      </c>
      <c r="J426" s="23" t="s">
        <v>195</v>
      </c>
      <c r="K426" s="23" t="s">
        <v>195</v>
      </c>
      <c r="L426" s="23" t="s">
        <v>195</v>
      </c>
      <c r="M426" s="23" t="s">
        <v>195</v>
      </c>
      <c r="N426" s="23" t="s">
        <v>195</v>
      </c>
      <c r="O426" s="23" t="s">
        <v>195</v>
      </c>
      <c r="P426" s="23" t="s">
        <v>195</v>
      </c>
      <c r="Q426" s="23" t="s">
        <v>195</v>
      </c>
      <c r="R426" s="23" t="s">
        <v>195</v>
      </c>
      <c r="S426" s="23" t="s">
        <v>195</v>
      </c>
      <c r="T426" s="23" t="s">
        <v>195</v>
      </c>
      <c r="U426" s="23" t="s">
        <v>195</v>
      </c>
      <c r="V426" s="23" t="s">
        <v>195</v>
      </c>
      <c r="W426" s="23" t="s">
        <v>195</v>
      </c>
      <c r="X426" s="23" t="s">
        <v>195</v>
      </c>
      <c r="Y426" s="23" t="s">
        <v>195</v>
      </c>
      <c r="Z426" s="23" t="s">
        <v>195</v>
      </c>
      <c r="AA426" s="23" t="s">
        <v>195</v>
      </c>
      <c r="AB426" s="23" t="s">
        <v>195</v>
      </c>
      <c r="AC426" s="23" t="s">
        <v>195</v>
      </c>
      <c r="AD426" s="23" t="s">
        <v>195</v>
      </c>
      <c r="AE426" s="23" t="s">
        <v>195</v>
      </c>
      <c r="AF426" s="23" t="s">
        <v>195</v>
      </c>
      <c r="AG426" s="23" t="s">
        <v>195</v>
      </c>
      <c r="AH426" s="12" t="s">
        <v>518</v>
      </c>
    </row>
    <row r="427" spans="2:34" ht="25.5" x14ac:dyDescent="0.25">
      <c r="D427" s="309" t="s">
        <v>573</v>
      </c>
      <c r="E427" s="318" t="b">
        <f t="shared" si="22"/>
        <v>0</v>
      </c>
      <c r="F427" s="23" t="s">
        <v>195</v>
      </c>
      <c r="G427" s="23" t="s">
        <v>195</v>
      </c>
      <c r="H427" s="23" t="s">
        <v>195</v>
      </c>
      <c r="I427" s="23" t="s">
        <v>195</v>
      </c>
      <c r="J427" s="23" t="s">
        <v>195</v>
      </c>
      <c r="K427" s="23" t="s">
        <v>195</v>
      </c>
      <c r="L427" s="23" t="s">
        <v>195</v>
      </c>
      <c r="M427" s="23" t="s">
        <v>195</v>
      </c>
      <c r="N427" s="23" t="s">
        <v>195</v>
      </c>
      <c r="O427" s="23" t="s">
        <v>195</v>
      </c>
      <c r="P427" s="23" t="s">
        <v>195</v>
      </c>
      <c r="Q427" s="23" t="s">
        <v>195</v>
      </c>
      <c r="R427" s="23" t="s">
        <v>195</v>
      </c>
      <c r="S427" s="23" t="s">
        <v>195</v>
      </c>
      <c r="T427" s="23" t="s">
        <v>195</v>
      </c>
      <c r="U427" s="23" t="s">
        <v>195</v>
      </c>
      <c r="V427" s="23" t="s">
        <v>195</v>
      </c>
      <c r="W427" s="23" t="s">
        <v>195</v>
      </c>
      <c r="X427" s="23" t="s">
        <v>195</v>
      </c>
      <c r="Y427" s="23" t="s">
        <v>195</v>
      </c>
      <c r="Z427" s="23" t="s">
        <v>195</v>
      </c>
      <c r="AA427" s="23" t="s">
        <v>195</v>
      </c>
      <c r="AB427" s="23" t="s">
        <v>195</v>
      </c>
      <c r="AC427" s="23" t="s">
        <v>195</v>
      </c>
      <c r="AD427" s="23" t="s">
        <v>195</v>
      </c>
      <c r="AE427" s="23" t="s">
        <v>195</v>
      </c>
      <c r="AF427" s="23" t="s">
        <v>195</v>
      </c>
      <c r="AG427" s="23" t="s">
        <v>195</v>
      </c>
      <c r="AH427" s="12" t="s">
        <v>518</v>
      </c>
    </row>
    <row r="428" spans="2:34" ht="25.5" x14ac:dyDescent="0.25">
      <c r="D428" s="309" t="s">
        <v>574</v>
      </c>
      <c r="E428" s="318" t="b">
        <f t="shared" si="22"/>
        <v>0</v>
      </c>
      <c r="F428" s="23" t="s">
        <v>195</v>
      </c>
      <c r="G428" s="23" t="s">
        <v>195</v>
      </c>
      <c r="H428" s="23" t="s">
        <v>195</v>
      </c>
      <c r="I428" s="23" t="s">
        <v>195</v>
      </c>
      <c r="J428" s="23" t="s">
        <v>195</v>
      </c>
      <c r="K428" s="23" t="s">
        <v>195</v>
      </c>
      <c r="L428" s="23" t="s">
        <v>195</v>
      </c>
      <c r="M428" s="23" t="s">
        <v>195</v>
      </c>
      <c r="N428" s="23" t="s">
        <v>195</v>
      </c>
      <c r="O428" s="23" t="s">
        <v>195</v>
      </c>
      <c r="P428" s="23" t="s">
        <v>195</v>
      </c>
      <c r="Q428" s="23" t="s">
        <v>195</v>
      </c>
      <c r="R428" s="23" t="s">
        <v>195</v>
      </c>
      <c r="S428" s="23" t="s">
        <v>195</v>
      </c>
      <c r="T428" s="23" t="s">
        <v>195</v>
      </c>
      <c r="U428" s="23" t="s">
        <v>195</v>
      </c>
      <c r="V428" s="23" t="s">
        <v>195</v>
      </c>
      <c r="W428" s="23" t="s">
        <v>195</v>
      </c>
      <c r="X428" s="23" t="s">
        <v>195</v>
      </c>
      <c r="Y428" s="23" t="s">
        <v>195</v>
      </c>
      <c r="Z428" s="23" t="s">
        <v>195</v>
      </c>
      <c r="AA428" s="23" t="s">
        <v>195</v>
      </c>
      <c r="AB428" s="23" t="s">
        <v>195</v>
      </c>
      <c r="AC428" s="23" t="s">
        <v>195</v>
      </c>
      <c r="AD428" s="23" t="s">
        <v>195</v>
      </c>
      <c r="AE428" s="23" t="s">
        <v>195</v>
      </c>
      <c r="AF428" s="23" t="s">
        <v>195</v>
      </c>
      <c r="AG428" s="23" t="s">
        <v>195</v>
      </c>
      <c r="AH428" s="12" t="s">
        <v>518</v>
      </c>
    </row>
    <row r="429" spans="2:34" ht="25.5" x14ac:dyDescent="0.25">
      <c r="D429" s="309" t="s">
        <v>575</v>
      </c>
      <c r="E429" s="318" t="b">
        <f t="shared" si="22"/>
        <v>0</v>
      </c>
      <c r="F429" s="23" t="s">
        <v>195</v>
      </c>
      <c r="G429" s="23" t="s">
        <v>195</v>
      </c>
      <c r="H429" s="23" t="s">
        <v>195</v>
      </c>
      <c r="I429" s="23" t="s">
        <v>195</v>
      </c>
      <c r="J429" s="23" t="s">
        <v>195</v>
      </c>
      <c r="K429" s="23" t="s">
        <v>195</v>
      </c>
      <c r="L429" s="23" t="s">
        <v>195</v>
      </c>
      <c r="M429" s="23" t="s">
        <v>195</v>
      </c>
      <c r="N429" s="23" t="s">
        <v>195</v>
      </c>
      <c r="O429" s="23" t="s">
        <v>195</v>
      </c>
      <c r="P429" s="23" t="s">
        <v>195</v>
      </c>
      <c r="Q429" s="23" t="s">
        <v>195</v>
      </c>
      <c r="R429" s="23" t="s">
        <v>195</v>
      </c>
      <c r="S429" s="23" t="s">
        <v>195</v>
      </c>
      <c r="T429" s="23" t="s">
        <v>195</v>
      </c>
      <c r="U429" s="23" t="s">
        <v>195</v>
      </c>
      <c r="V429" s="23" t="s">
        <v>195</v>
      </c>
      <c r="W429" s="23" t="s">
        <v>195</v>
      </c>
      <c r="X429" s="23" t="s">
        <v>195</v>
      </c>
      <c r="Y429" s="23" t="s">
        <v>195</v>
      </c>
      <c r="Z429" s="23" t="s">
        <v>195</v>
      </c>
      <c r="AA429" s="23" t="s">
        <v>195</v>
      </c>
      <c r="AB429" s="23" t="s">
        <v>195</v>
      </c>
      <c r="AC429" s="23" t="s">
        <v>195</v>
      </c>
      <c r="AD429" s="23" t="s">
        <v>195</v>
      </c>
      <c r="AE429" s="23" t="s">
        <v>195</v>
      </c>
      <c r="AF429" s="23" t="s">
        <v>195</v>
      </c>
      <c r="AG429" s="23" t="s">
        <v>195</v>
      </c>
      <c r="AH429" s="12" t="s">
        <v>518</v>
      </c>
    </row>
    <row r="430" spans="2:34" ht="25.5" x14ac:dyDescent="0.25">
      <c r="D430" s="304" t="s">
        <v>576</v>
      </c>
      <c r="E430" s="318" t="b">
        <f t="shared" si="22"/>
        <v>0</v>
      </c>
      <c r="F430" s="23" t="s">
        <v>195</v>
      </c>
      <c r="G430" s="23" t="s">
        <v>195</v>
      </c>
      <c r="H430" s="23" t="s">
        <v>195</v>
      </c>
      <c r="I430" s="23" t="s">
        <v>195</v>
      </c>
      <c r="J430" s="23" t="s">
        <v>195</v>
      </c>
      <c r="K430" s="23" t="s">
        <v>195</v>
      </c>
      <c r="L430" s="23" t="s">
        <v>195</v>
      </c>
      <c r="M430" s="23" t="s">
        <v>195</v>
      </c>
      <c r="N430" s="23" t="s">
        <v>195</v>
      </c>
      <c r="O430" s="23" t="s">
        <v>195</v>
      </c>
      <c r="P430" s="23" t="s">
        <v>195</v>
      </c>
      <c r="Q430" s="23" t="s">
        <v>195</v>
      </c>
      <c r="R430" s="23" t="s">
        <v>195</v>
      </c>
      <c r="S430" s="23" t="s">
        <v>195</v>
      </c>
      <c r="T430" s="23" t="s">
        <v>195</v>
      </c>
      <c r="U430" s="23" t="s">
        <v>195</v>
      </c>
      <c r="V430" s="23" t="s">
        <v>195</v>
      </c>
      <c r="W430" s="23" t="s">
        <v>195</v>
      </c>
      <c r="X430" s="23" t="s">
        <v>195</v>
      </c>
      <c r="Y430" s="23" t="s">
        <v>195</v>
      </c>
      <c r="Z430" s="23" t="s">
        <v>195</v>
      </c>
      <c r="AA430" s="23" t="s">
        <v>195</v>
      </c>
      <c r="AB430" s="23" t="s">
        <v>195</v>
      </c>
      <c r="AC430" s="23" t="s">
        <v>195</v>
      </c>
      <c r="AD430" s="23" t="s">
        <v>195</v>
      </c>
      <c r="AE430" s="23" t="s">
        <v>195</v>
      </c>
      <c r="AF430" s="23" t="s">
        <v>195</v>
      </c>
      <c r="AG430" s="23" t="s">
        <v>195</v>
      </c>
      <c r="AH430" s="12" t="s">
        <v>518</v>
      </c>
    </row>
    <row r="431" spans="2:34" ht="25.5" x14ac:dyDescent="0.25">
      <c r="D431" s="308" t="s">
        <v>577</v>
      </c>
      <c r="E431" s="318" t="b">
        <f t="shared" si="22"/>
        <v>0</v>
      </c>
      <c r="F431" s="23" t="s">
        <v>195</v>
      </c>
      <c r="G431" s="23" t="s">
        <v>195</v>
      </c>
      <c r="H431" s="23" t="s">
        <v>195</v>
      </c>
      <c r="I431" s="23" t="s">
        <v>195</v>
      </c>
      <c r="J431" s="23" t="s">
        <v>195</v>
      </c>
      <c r="K431" s="23" t="s">
        <v>195</v>
      </c>
      <c r="L431" s="23" t="s">
        <v>195</v>
      </c>
      <c r="M431" s="23" t="s">
        <v>195</v>
      </c>
      <c r="N431" s="23" t="s">
        <v>195</v>
      </c>
      <c r="O431" s="23" t="s">
        <v>195</v>
      </c>
      <c r="P431" s="23" t="s">
        <v>195</v>
      </c>
      <c r="Q431" s="23" t="s">
        <v>195</v>
      </c>
      <c r="R431" s="23" t="s">
        <v>195</v>
      </c>
      <c r="S431" s="23" t="s">
        <v>195</v>
      </c>
      <c r="T431" s="23" t="s">
        <v>195</v>
      </c>
      <c r="U431" s="23" t="s">
        <v>195</v>
      </c>
      <c r="V431" s="23" t="s">
        <v>195</v>
      </c>
      <c r="W431" s="23" t="s">
        <v>195</v>
      </c>
      <c r="X431" s="23" t="s">
        <v>195</v>
      </c>
      <c r="Y431" s="23" t="s">
        <v>195</v>
      </c>
      <c r="Z431" s="23" t="s">
        <v>195</v>
      </c>
      <c r="AA431" s="23" t="s">
        <v>195</v>
      </c>
      <c r="AB431" s="23" t="s">
        <v>195</v>
      </c>
      <c r="AC431" s="23" t="s">
        <v>195</v>
      </c>
      <c r="AD431" s="23" t="s">
        <v>195</v>
      </c>
      <c r="AE431" s="23" t="s">
        <v>195</v>
      </c>
      <c r="AF431" s="23" t="s">
        <v>195</v>
      </c>
      <c r="AG431" s="23" t="s">
        <v>195</v>
      </c>
      <c r="AH431" s="12" t="s">
        <v>518</v>
      </c>
    </row>
    <row r="432" spans="2:34" ht="25.5" x14ac:dyDescent="0.25">
      <c r="D432" s="309" t="s">
        <v>578</v>
      </c>
      <c r="E432" s="318" t="b">
        <f t="shared" si="22"/>
        <v>0</v>
      </c>
      <c r="F432" s="23" t="s">
        <v>195</v>
      </c>
      <c r="G432" s="23" t="s">
        <v>195</v>
      </c>
      <c r="H432" s="23" t="s">
        <v>195</v>
      </c>
      <c r="I432" s="23" t="s">
        <v>195</v>
      </c>
      <c r="J432" s="23" t="s">
        <v>195</v>
      </c>
      <c r="K432" s="23" t="s">
        <v>195</v>
      </c>
      <c r="L432" s="23" t="s">
        <v>195</v>
      </c>
      <c r="M432" s="23" t="s">
        <v>195</v>
      </c>
      <c r="N432" s="23" t="s">
        <v>195</v>
      </c>
      <c r="O432" s="23" t="s">
        <v>195</v>
      </c>
      <c r="P432" s="23" t="s">
        <v>195</v>
      </c>
      <c r="Q432" s="23" t="s">
        <v>195</v>
      </c>
      <c r="R432" s="23" t="s">
        <v>195</v>
      </c>
      <c r="S432" s="23" t="s">
        <v>195</v>
      </c>
      <c r="T432" s="23" t="s">
        <v>195</v>
      </c>
      <c r="U432" s="23" t="s">
        <v>195</v>
      </c>
      <c r="V432" s="23" t="s">
        <v>195</v>
      </c>
      <c r="W432" s="23" t="s">
        <v>195</v>
      </c>
      <c r="X432" s="23" t="s">
        <v>195</v>
      </c>
      <c r="Y432" s="23" t="s">
        <v>195</v>
      </c>
      <c r="Z432" s="23" t="s">
        <v>195</v>
      </c>
      <c r="AA432" s="23" t="s">
        <v>195</v>
      </c>
      <c r="AB432" s="23" t="s">
        <v>195</v>
      </c>
      <c r="AC432" s="23" t="s">
        <v>195</v>
      </c>
      <c r="AD432" s="23" t="s">
        <v>195</v>
      </c>
      <c r="AE432" s="23" t="s">
        <v>195</v>
      </c>
      <c r="AF432" s="23" t="s">
        <v>195</v>
      </c>
      <c r="AG432" s="23" t="s">
        <v>195</v>
      </c>
      <c r="AH432" s="12" t="s">
        <v>518</v>
      </c>
    </row>
    <row r="433" spans="4:34" ht="25.5" x14ac:dyDescent="0.25">
      <c r="D433" s="309" t="s">
        <v>579</v>
      </c>
      <c r="E433" s="318" t="b">
        <f t="shared" si="22"/>
        <v>0</v>
      </c>
      <c r="F433" s="23" t="s">
        <v>195</v>
      </c>
      <c r="G433" s="23" t="s">
        <v>195</v>
      </c>
      <c r="H433" s="23" t="s">
        <v>195</v>
      </c>
      <c r="I433" s="23" t="s">
        <v>195</v>
      </c>
      <c r="J433" s="23" t="s">
        <v>195</v>
      </c>
      <c r="K433" s="23" t="s">
        <v>195</v>
      </c>
      <c r="L433" s="23" t="s">
        <v>195</v>
      </c>
      <c r="M433" s="23" t="s">
        <v>195</v>
      </c>
      <c r="N433" s="23" t="s">
        <v>195</v>
      </c>
      <c r="O433" s="23" t="s">
        <v>195</v>
      </c>
      <c r="P433" s="23" t="s">
        <v>195</v>
      </c>
      <c r="Q433" s="23" t="s">
        <v>195</v>
      </c>
      <c r="R433" s="23" t="s">
        <v>195</v>
      </c>
      <c r="S433" s="23" t="s">
        <v>195</v>
      </c>
      <c r="T433" s="23" t="s">
        <v>195</v>
      </c>
      <c r="U433" s="23" t="s">
        <v>195</v>
      </c>
      <c r="V433" s="23" t="s">
        <v>195</v>
      </c>
      <c r="W433" s="23" t="s">
        <v>195</v>
      </c>
      <c r="X433" s="23" t="s">
        <v>195</v>
      </c>
      <c r="Y433" s="23" t="s">
        <v>195</v>
      </c>
      <c r="Z433" s="23" t="s">
        <v>195</v>
      </c>
      <c r="AA433" s="23" t="s">
        <v>195</v>
      </c>
      <c r="AB433" s="23" t="s">
        <v>195</v>
      </c>
      <c r="AC433" s="23" t="s">
        <v>195</v>
      </c>
      <c r="AD433" s="23" t="s">
        <v>195</v>
      </c>
      <c r="AE433" s="23" t="s">
        <v>195</v>
      </c>
      <c r="AF433" s="23" t="s">
        <v>195</v>
      </c>
      <c r="AG433" s="23" t="s">
        <v>195</v>
      </c>
      <c r="AH433" s="12" t="s">
        <v>518</v>
      </c>
    </row>
    <row r="434" spans="4:34" ht="25.5" x14ac:dyDescent="0.25">
      <c r="D434" s="309" t="s">
        <v>580</v>
      </c>
      <c r="E434" s="318" t="b">
        <f t="shared" si="22"/>
        <v>0</v>
      </c>
      <c r="F434" s="23" t="s">
        <v>195</v>
      </c>
      <c r="G434" s="23" t="s">
        <v>195</v>
      </c>
      <c r="H434" s="23" t="s">
        <v>195</v>
      </c>
      <c r="I434" s="23" t="s">
        <v>195</v>
      </c>
      <c r="J434" s="23" t="s">
        <v>195</v>
      </c>
      <c r="K434" s="23" t="s">
        <v>195</v>
      </c>
      <c r="L434" s="23" t="s">
        <v>195</v>
      </c>
      <c r="M434" s="23" t="s">
        <v>195</v>
      </c>
      <c r="N434" s="23" t="s">
        <v>195</v>
      </c>
      <c r="O434" s="23" t="s">
        <v>195</v>
      </c>
      <c r="P434" s="23" t="s">
        <v>195</v>
      </c>
      <c r="Q434" s="23" t="s">
        <v>195</v>
      </c>
      <c r="R434" s="23" t="s">
        <v>195</v>
      </c>
      <c r="S434" s="23" t="s">
        <v>195</v>
      </c>
      <c r="T434" s="23" t="s">
        <v>195</v>
      </c>
      <c r="U434" s="23" t="s">
        <v>195</v>
      </c>
      <c r="V434" s="23" t="s">
        <v>195</v>
      </c>
      <c r="W434" s="23" t="s">
        <v>195</v>
      </c>
      <c r="X434" s="23" t="s">
        <v>195</v>
      </c>
      <c r="Y434" s="23" t="s">
        <v>195</v>
      </c>
      <c r="Z434" s="23" t="s">
        <v>195</v>
      </c>
      <c r="AA434" s="23" t="s">
        <v>195</v>
      </c>
      <c r="AB434" s="23" t="s">
        <v>195</v>
      </c>
      <c r="AC434" s="23" t="s">
        <v>195</v>
      </c>
      <c r="AD434" s="23" t="s">
        <v>195</v>
      </c>
      <c r="AE434" s="23" t="s">
        <v>195</v>
      </c>
      <c r="AF434" s="23" t="s">
        <v>195</v>
      </c>
      <c r="AG434" s="23" t="s">
        <v>195</v>
      </c>
      <c r="AH434" s="12" t="s">
        <v>518</v>
      </c>
    </row>
    <row r="435" spans="4:34" ht="25.5" x14ac:dyDescent="0.25">
      <c r="D435" s="309" t="s">
        <v>581</v>
      </c>
      <c r="E435" s="318" t="b">
        <f t="shared" si="22"/>
        <v>0</v>
      </c>
      <c r="F435" s="23" t="s">
        <v>195</v>
      </c>
      <c r="G435" s="23" t="s">
        <v>195</v>
      </c>
      <c r="H435" s="23" t="s">
        <v>195</v>
      </c>
      <c r="I435" s="23" t="s">
        <v>195</v>
      </c>
      <c r="J435" s="23" t="s">
        <v>195</v>
      </c>
      <c r="K435" s="23" t="s">
        <v>195</v>
      </c>
      <c r="L435" s="23" t="s">
        <v>195</v>
      </c>
      <c r="M435" s="23" t="s">
        <v>195</v>
      </c>
      <c r="N435" s="23" t="s">
        <v>195</v>
      </c>
      <c r="O435" s="23" t="s">
        <v>195</v>
      </c>
      <c r="P435" s="23" t="s">
        <v>195</v>
      </c>
      <c r="Q435" s="23" t="s">
        <v>195</v>
      </c>
      <c r="R435" s="23" t="s">
        <v>195</v>
      </c>
      <c r="S435" s="23" t="s">
        <v>195</v>
      </c>
      <c r="T435" s="23" t="s">
        <v>195</v>
      </c>
      <c r="U435" s="23" t="s">
        <v>195</v>
      </c>
      <c r="V435" s="23" t="s">
        <v>195</v>
      </c>
      <c r="W435" s="23" t="s">
        <v>195</v>
      </c>
      <c r="X435" s="23" t="s">
        <v>195</v>
      </c>
      <c r="Y435" s="23" t="s">
        <v>195</v>
      </c>
      <c r="Z435" s="23" t="s">
        <v>195</v>
      </c>
      <c r="AA435" s="23" t="s">
        <v>195</v>
      </c>
      <c r="AB435" s="23" t="s">
        <v>195</v>
      </c>
      <c r="AC435" s="23" t="s">
        <v>195</v>
      </c>
      <c r="AD435" s="23" t="s">
        <v>195</v>
      </c>
      <c r="AE435" s="23" t="s">
        <v>195</v>
      </c>
      <c r="AF435" s="23" t="s">
        <v>195</v>
      </c>
      <c r="AG435" s="23" t="s">
        <v>195</v>
      </c>
      <c r="AH435" s="12" t="s">
        <v>518</v>
      </c>
    </row>
    <row r="436" spans="4:34" ht="25.5" x14ac:dyDescent="0.25">
      <c r="D436" s="309" t="s">
        <v>582</v>
      </c>
      <c r="E436" s="318" t="b">
        <f t="shared" si="22"/>
        <v>0</v>
      </c>
      <c r="F436" s="23" t="s">
        <v>195</v>
      </c>
      <c r="G436" s="23" t="s">
        <v>195</v>
      </c>
      <c r="H436" s="23" t="s">
        <v>195</v>
      </c>
      <c r="I436" s="23" t="s">
        <v>195</v>
      </c>
      <c r="J436" s="23" t="s">
        <v>195</v>
      </c>
      <c r="K436" s="23" t="s">
        <v>195</v>
      </c>
      <c r="L436" s="23" t="s">
        <v>195</v>
      </c>
      <c r="M436" s="23" t="s">
        <v>195</v>
      </c>
      <c r="N436" s="23" t="s">
        <v>195</v>
      </c>
      <c r="O436" s="23" t="s">
        <v>195</v>
      </c>
      <c r="P436" s="23" t="s">
        <v>195</v>
      </c>
      <c r="Q436" s="23" t="s">
        <v>195</v>
      </c>
      <c r="R436" s="23" t="s">
        <v>195</v>
      </c>
      <c r="S436" s="23" t="s">
        <v>195</v>
      </c>
      <c r="T436" s="23" t="s">
        <v>195</v>
      </c>
      <c r="U436" s="23" t="s">
        <v>195</v>
      </c>
      <c r="V436" s="23" t="s">
        <v>195</v>
      </c>
      <c r="W436" s="23" t="s">
        <v>195</v>
      </c>
      <c r="X436" s="23" t="s">
        <v>195</v>
      </c>
      <c r="Y436" s="23" t="s">
        <v>195</v>
      </c>
      <c r="Z436" s="23" t="s">
        <v>195</v>
      </c>
      <c r="AA436" s="23" t="s">
        <v>195</v>
      </c>
      <c r="AB436" s="23" t="s">
        <v>195</v>
      </c>
      <c r="AC436" s="23" t="s">
        <v>195</v>
      </c>
      <c r="AD436" s="23" t="s">
        <v>195</v>
      </c>
      <c r="AE436" s="23" t="s">
        <v>195</v>
      </c>
      <c r="AF436" s="23" t="s">
        <v>195</v>
      </c>
      <c r="AG436" s="23" t="s">
        <v>195</v>
      </c>
      <c r="AH436" s="12" t="s">
        <v>518</v>
      </c>
    </row>
    <row r="437" spans="4:34" ht="25.5" x14ac:dyDescent="0.25">
      <c r="D437" s="309" t="s">
        <v>583</v>
      </c>
      <c r="E437" s="318" t="b">
        <f t="shared" si="22"/>
        <v>0</v>
      </c>
      <c r="F437" s="23" t="s">
        <v>195</v>
      </c>
      <c r="G437" s="23" t="s">
        <v>195</v>
      </c>
      <c r="H437" s="23" t="s">
        <v>195</v>
      </c>
      <c r="I437" s="23" t="s">
        <v>195</v>
      </c>
      <c r="J437" s="23" t="s">
        <v>195</v>
      </c>
      <c r="K437" s="23" t="s">
        <v>195</v>
      </c>
      <c r="L437" s="23" t="s">
        <v>195</v>
      </c>
      <c r="M437" s="23" t="s">
        <v>195</v>
      </c>
      <c r="N437" s="23" t="s">
        <v>195</v>
      </c>
      <c r="O437" s="23" t="s">
        <v>195</v>
      </c>
      <c r="P437" s="23" t="s">
        <v>195</v>
      </c>
      <c r="Q437" s="23" t="s">
        <v>195</v>
      </c>
      <c r="R437" s="23" t="s">
        <v>195</v>
      </c>
      <c r="S437" s="23" t="s">
        <v>195</v>
      </c>
      <c r="T437" s="23" t="s">
        <v>195</v>
      </c>
      <c r="U437" s="23" t="s">
        <v>195</v>
      </c>
      <c r="V437" s="23" t="s">
        <v>195</v>
      </c>
      <c r="W437" s="23" t="s">
        <v>195</v>
      </c>
      <c r="X437" s="23" t="s">
        <v>195</v>
      </c>
      <c r="Y437" s="23" t="s">
        <v>195</v>
      </c>
      <c r="Z437" s="23" t="s">
        <v>195</v>
      </c>
      <c r="AA437" s="23" t="s">
        <v>195</v>
      </c>
      <c r="AB437" s="23" t="s">
        <v>195</v>
      </c>
      <c r="AC437" s="23" t="s">
        <v>195</v>
      </c>
      <c r="AD437" s="23" t="s">
        <v>195</v>
      </c>
      <c r="AE437" s="23" t="s">
        <v>195</v>
      </c>
      <c r="AF437" s="23" t="s">
        <v>195</v>
      </c>
      <c r="AG437" s="23" t="s">
        <v>195</v>
      </c>
      <c r="AH437" s="12" t="s">
        <v>518</v>
      </c>
    </row>
    <row r="438" spans="4:34" ht="25.5" x14ac:dyDescent="0.25">
      <c r="D438" s="309" t="s">
        <v>584</v>
      </c>
      <c r="E438" s="318" t="b">
        <f t="shared" si="22"/>
        <v>0</v>
      </c>
      <c r="F438" s="23" t="s">
        <v>195</v>
      </c>
      <c r="G438" s="23" t="s">
        <v>195</v>
      </c>
      <c r="H438" s="23" t="s">
        <v>195</v>
      </c>
      <c r="I438" s="23" t="s">
        <v>195</v>
      </c>
      <c r="J438" s="23" t="s">
        <v>195</v>
      </c>
      <c r="K438" s="23" t="s">
        <v>195</v>
      </c>
      <c r="L438" s="23" t="s">
        <v>195</v>
      </c>
      <c r="M438" s="23" t="s">
        <v>195</v>
      </c>
      <c r="N438" s="23" t="s">
        <v>195</v>
      </c>
      <c r="O438" s="23" t="s">
        <v>195</v>
      </c>
      <c r="P438" s="23" t="s">
        <v>195</v>
      </c>
      <c r="Q438" s="23" t="s">
        <v>195</v>
      </c>
      <c r="R438" s="23" t="s">
        <v>195</v>
      </c>
      <c r="S438" s="23" t="s">
        <v>195</v>
      </c>
      <c r="T438" s="23" t="s">
        <v>195</v>
      </c>
      <c r="U438" s="23" t="s">
        <v>195</v>
      </c>
      <c r="V438" s="23" t="s">
        <v>195</v>
      </c>
      <c r="W438" s="23" t="s">
        <v>195</v>
      </c>
      <c r="X438" s="23" t="s">
        <v>195</v>
      </c>
      <c r="Y438" s="23" t="s">
        <v>195</v>
      </c>
      <c r="Z438" s="23" t="s">
        <v>195</v>
      </c>
      <c r="AA438" s="23" t="s">
        <v>195</v>
      </c>
      <c r="AB438" s="23" t="s">
        <v>195</v>
      </c>
      <c r="AC438" s="23" t="s">
        <v>195</v>
      </c>
      <c r="AD438" s="23" t="s">
        <v>195</v>
      </c>
      <c r="AE438" s="23" t="s">
        <v>195</v>
      </c>
      <c r="AF438" s="23" t="s">
        <v>195</v>
      </c>
      <c r="AG438" s="23" t="s">
        <v>195</v>
      </c>
      <c r="AH438" s="12" t="s">
        <v>518</v>
      </c>
    </row>
    <row r="439" spans="4:34" ht="25.5" x14ac:dyDescent="0.25">
      <c r="D439" s="309" t="s">
        <v>585</v>
      </c>
      <c r="E439" s="318" t="b">
        <f t="shared" si="22"/>
        <v>0</v>
      </c>
      <c r="F439" s="23" t="s">
        <v>195</v>
      </c>
      <c r="G439" s="23" t="s">
        <v>195</v>
      </c>
      <c r="H439" s="23" t="s">
        <v>195</v>
      </c>
      <c r="I439" s="23" t="s">
        <v>195</v>
      </c>
      <c r="J439" s="23" t="s">
        <v>195</v>
      </c>
      <c r="K439" s="23" t="s">
        <v>195</v>
      </c>
      <c r="L439" s="23" t="s">
        <v>195</v>
      </c>
      <c r="M439" s="23" t="s">
        <v>195</v>
      </c>
      <c r="N439" s="23" t="s">
        <v>195</v>
      </c>
      <c r="O439" s="23" t="s">
        <v>195</v>
      </c>
      <c r="P439" s="23" t="s">
        <v>195</v>
      </c>
      <c r="Q439" s="23" t="s">
        <v>195</v>
      </c>
      <c r="R439" s="23" t="s">
        <v>195</v>
      </c>
      <c r="S439" s="23" t="s">
        <v>195</v>
      </c>
      <c r="T439" s="23" t="s">
        <v>195</v>
      </c>
      <c r="U439" s="23" t="s">
        <v>195</v>
      </c>
      <c r="V439" s="23" t="s">
        <v>195</v>
      </c>
      <c r="W439" s="23" t="s">
        <v>195</v>
      </c>
      <c r="X439" s="23" t="s">
        <v>195</v>
      </c>
      <c r="Y439" s="23" t="s">
        <v>195</v>
      </c>
      <c r="Z439" s="23" t="s">
        <v>195</v>
      </c>
      <c r="AA439" s="23" t="s">
        <v>195</v>
      </c>
      <c r="AB439" s="23" t="s">
        <v>195</v>
      </c>
      <c r="AC439" s="23" t="s">
        <v>195</v>
      </c>
      <c r="AD439" s="23" t="s">
        <v>195</v>
      </c>
      <c r="AE439" s="23" t="s">
        <v>195</v>
      </c>
      <c r="AF439" s="23" t="s">
        <v>195</v>
      </c>
      <c r="AG439" s="23" t="s">
        <v>195</v>
      </c>
      <c r="AH439" s="12" t="s">
        <v>518</v>
      </c>
    </row>
    <row r="440" spans="4:34" ht="25.5" x14ac:dyDescent="0.25">
      <c r="D440" s="304" t="s">
        <v>586</v>
      </c>
      <c r="E440" s="318" t="b">
        <f t="shared" si="22"/>
        <v>0</v>
      </c>
      <c r="F440" s="23" t="s">
        <v>195</v>
      </c>
      <c r="G440" s="23" t="s">
        <v>195</v>
      </c>
      <c r="H440" s="23" t="s">
        <v>195</v>
      </c>
      <c r="I440" s="23" t="s">
        <v>195</v>
      </c>
      <c r="J440" s="23" t="s">
        <v>195</v>
      </c>
      <c r="K440" s="23" t="s">
        <v>195</v>
      </c>
      <c r="L440" s="23" t="s">
        <v>195</v>
      </c>
      <c r="M440" s="23" t="s">
        <v>195</v>
      </c>
      <c r="N440" s="23" t="s">
        <v>195</v>
      </c>
      <c r="O440" s="23" t="s">
        <v>195</v>
      </c>
      <c r="P440" s="23" t="s">
        <v>195</v>
      </c>
      <c r="Q440" s="23" t="s">
        <v>195</v>
      </c>
      <c r="R440" s="23" t="s">
        <v>195</v>
      </c>
      <c r="S440" s="23" t="s">
        <v>195</v>
      </c>
      <c r="T440" s="23" t="s">
        <v>195</v>
      </c>
      <c r="U440" s="23" t="s">
        <v>195</v>
      </c>
      <c r="V440" s="23" t="s">
        <v>195</v>
      </c>
      <c r="W440" s="23" t="s">
        <v>195</v>
      </c>
      <c r="X440" s="23" t="s">
        <v>195</v>
      </c>
      <c r="Y440" s="23" t="s">
        <v>195</v>
      </c>
      <c r="Z440" s="23" t="s">
        <v>195</v>
      </c>
      <c r="AA440" s="23" t="s">
        <v>195</v>
      </c>
      <c r="AB440" s="23" t="s">
        <v>195</v>
      </c>
      <c r="AC440" s="23" t="s">
        <v>195</v>
      </c>
      <c r="AD440" s="23" t="s">
        <v>195</v>
      </c>
      <c r="AE440" s="23" t="s">
        <v>195</v>
      </c>
      <c r="AF440" s="23" t="s">
        <v>195</v>
      </c>
      <c r="AG440" s="23" t="s">
        <v>195</v>
      </c>
      <c r="AH440" s="12" t="s">
        <v>518</v>
      </c>
    </row>
    <row r="441" spans="4:34" ht="25.5" x14ac:dyDescent="0.25">
      <c r="D441" s="308" t="s">
        <v>587</v>
      </c>
      <c r="E441" s="318" t="b">
        <f t="shared" si="22"/>
        <v>0</v>
      </c>
      <c r="F441" s="23" t="s">
        <v>195</v>
      </c>
      <c r="G441" s="23" t="s">
        <v>195</v>
      </c>
      <c r="H441" s="23" t="s">
        <v>195</v>
      </c>
      <c r="I441" s="23" t="s">
        <v>195</v>
      </c>
      <c r="J441" s="23" t="s">
        <v>195</v>
      </c>
      <c r="K441" s="23" t="s">
        <v>195</v>
      </c>
      <c r="L441" s="23" t="s">
        <v>195</v>
      </c>
      <c r="M441" s="23" t="s">
        <v>195</v>
      </c>
      <c r="N441" s="23" t="s">
        <v>195</v>
      </c>
      <c r="O441" s="23" t="s">
        <v>195</v>
      </c>
      <c r="P441" s="23" t="s">
        <v>195</v>
      </c>
      <c r="Q441" s="23" t="s">
        <v>195</v>
      </c>
      <c r="R441" s="23" t="s">
        <v>195</v>
      </c>
      <c r="S441" s="23" t="s">
        <v>195</v>
      </c>
      <c r="T441" s="23" t="s">
        <v>195</v>
      </c>
      <c r="U441" s="23" t="s">
        <v>195</v>
      </c>
      <c r="V441" s="23" t="s">
        <v>195</v>
      </c>
      <c r="W441" s="23" t="s">
        <v>195</v>
      </c>
      <c r="X441" s="23" t="s">
        <v>195</v>
      </c>
      <c r="Y441" s="23" t="s">
        <v>195</v>
      </c>
      <c r="Z441" s="23" t="s">
        <v>195</v>
      </c>
      <c r="AA441" s="23" t="s">
        <v>195</v>
      </c>
      <c r="AB441" s="23" t="s">
        <v>195</v>
      </c>
      <c r="AC441" s="23" t="s">
        <v>195</v>
      </c>
      <c r="AD441" s="23" t="s">
        <v>195</v>
      </c>
      <c r="AE441" s="23" t="s">
        <v>195</v>
      </c>
      <c r="AF441" s="23" t="s">
        <v>195</v>
      </c>
      <c r="AG441" s="23" t="s">
        <v>195</v>
      </c>
      <c r="AH441" s="25" t="s">
        <v>529</v>
      </c>
    </row>
    <row r="442" spans="4:34" ht="25.5" x14ac:dyDescent="0.25">
      <c r="D442" s="309" t="s">
        <v>588</v>
      </c>
      <c r="E442" s="318" t="b">
        <f t="shared" si="22"/>
        <v>0</v>
      </c>
      <c r="F442" s="23" t="s">
        <v>195</v>
      </c>
      <c r="G442" s="23" t="s">
        <v>195</v>
      </c>
      <c r="H442" s="23" t="s">
        <v>195</v>
      </c>
      <c r="I442" s="23" t="s">
        <v>195</v>
      </c>
      <c r="J442" s="23" t="s">
        <v>195</v>
      </c>
      <c r="K442" s="23" t="s">
        <v>195</v>
      </c>
      <c r="L442" s="23" t="s">
        <v>195</v>
      </c>
      <c r="M442" s="23" t="s">
        <v>195</v>
      </c>
      <c r="N442" s="23" t="s">
        <v>195</v>
      </c>
      <c r="O442" s="23" t="s">
        <v>195</v>
      </c>
      <c r="P442" s="23" t="s">
        <v>195</v>
      </c>
      <c r="Q442" s="23" t="s">
        <v>195</v>
      </c>
      <c r="R442" s="23" t="s">
        <v>195</v>
      </c>
      <c r="S442" s="23" t="s">
        <v>195</v>
      </c>
      <c r="T442" s="23" t="s">
        <v>195</v>
      </c>
      <c r="U442" s="23" t="s">
        <v>195</v>
      </c>
      <c r="V442" s="23" t="s">
        <v>195</v>
      </c>
      <c r="W442" s="23" t="s">
        <v>195</v>
      </c>
      <c r="X442" s="23" t="s">
        <v>195</v>
      </c>
      <c r="Y442" s="23" t="s">
        <v>195</v>
      </c>
      <c r="Z442" s="23" t="s">
        <v>195</v>
      </c>
      <c r="AA442" s="23" t="s">
        <v>195</v>
      </c>
      <c r="AB442" s="23" t="s">
        <v>195</v>
      </c>
      <c r="AC442" s="23" t="s">
        <v>195</v>
      </c>
      <c r="AD442" s="23" t="s">
        <v>195</v>
      </c>
      <c r="AE442" s="23" t="s">
        <v>195</v>
      </c>
      <c r="AF442" s="23" t="s">
        <v>195</v>
      </c>
      <c r="AG442" s="23" t="s">
        <v>195</v>
      </c>
      <c r="AH442" s="25" t="s">
        <v>529</v>
      </c>
    </row>
    <row r="443" spans="4:34" ht="25.5" x14ac:dyDescent="0.25">
      <c r="D443" s="309" t="s">
        <v>589</v>
      </c>
      <c r="E443" s="318" t="b">
        <f t="shared" si="22"/>
        <v>0</v>
      </c>
      <c r="F443" s="23" t="s">
        <v>195</v>
      </c>
      <c r="G443" s="23" t="s">
        <v>195</v>
      </c>
      <c r="H443" s="23" t="s">
        <v>195</v>
      </c>
      <c r="I443" s="23" t="s">
        <v>195</v>
      </c>
      <c r="J443" s="23" t="s">
        <v>195</v>
      </c>
      <c r="K443" s="23" t="s">
        <v>195</v>
      </c>
      <c r="L443" s="23" t="s">
        <v>195</v>
      </c>
      <c r="M443" s="23" t="s">
        <v>195</v>
      </c>
      <c r="N443" s="23" t="s">
        <v>195</v>
      </c>
      <c r="O443" s="23" t="s">
        <v>195</v>
      </c>
      <c r="P443" s="23" t="s">
        <v>195</v>
      </c>
      <c r="Q443" s="23" t="s">
        <v>195</v>
      </c>
      <c r="R443" s="23" t="s">
        <v>195</v>
      </c>
      <c r="S443" s="23" t="s">
        <v>195</v>
      </c>
      <c r="T443" s="23" t="s">
        <v>195</v>
      </c>
      <c r="U443" s="23" t="s">
        <v>195</v>
      </c>
      <c r="V443" s="23" t="s">
        <v>195</v>
      </c>
      <c r="W443" s="23" t="s">
        <v>195</v>
      </c>
      <c r="X443" s="23" t="s">
        <v>195</v>
      </c>
      <c r="Y443" s="23" t="s">
        <v>195</v>
      </c>
      <c r="Z443" s="23" t="s">
        <v>195</v>
      </c>
      <c r="AA443" s="23" t="s">
        <v>195</v>
      </c>
      <c r="AB443" s="23" t="s">
        <v>195</v>
      </c>
      <c r="AC443" s="23" t="s">
        <v>195</v>
      </c>
      <c r="AD443" s="23" t="s">
        <v>195</v>
      </c>
      <c r="AE443" s="23" t="s">
        <v>195</v>
      </c>
      <c r="AF443" s="23" t="s">
        <v>195</v>
      </c>
      <c r="AG443" s="23" t="s">
        <v>195</v>
      </c>
      <c r="AH443" s="25" t="s">
        <v>529</v>
      </c>
    </row>
    <row r="444" spans="4:34" ht="25.5" x14ac:dyDescent="0.25">
      <c r="D444" s="309" t="s">
        <v>590</v>
      </c>
      <c r="E444" s="318" t="b">
        <f t="shared" si="22"/>
        <v>0</v>
      </c>
      <c r="F444" s="23" t="s">
        <v>195</v>
      </c>
      <c r="G444" s="23" t="s">
        <v>195</v>
      </c>
      <c r="H444" s="23" t="s">
        <v>195</v>
      </c>
      <c r="I444" s="23" t="s">
        <v>195</v>
      </c>
      <c r="J444" s="23" t="s">
        <v>195</v>
      </c>
      <c r="K444" s="23" t="s">
        <v>195</v>
      </c>
      <c r="L444" s="23" t="s">
        <v>195</v>
      </c>
      <c r="M444" s="23" t="s">
        <v>195</v>
      </c>
      <c r="N444" s="23" t="s">
        <v>195</v>
      </c>
      <c r="O444" s="23" t="s">
        <v>195</v>
      </c>
      <c r="P444" s="23" t="s">
        <v>195</v>
      </c>
      <c r="Q444" s="23" t="s">
        <v>195</v>
      </c>
      <c r="R444" s="23" t="s">
        <v>195</v>
      </c>
      <c r="S444" s="23" t="s">
        <v>195</v>
      </c>
      <c r="T444" s="23" t="s">
        <v>195</v>
      </c>
      <c r="U444" s="23" t="s">
        <v>195</v>
      </c>
      <c r="V444" s="23" t="s">
        <v>195</v>
      </c>
      <c r="W444" s="23" t="s">
        <v>195</v>
      </c>
      <c r="X444" s="23" t="s">
        <v>195</v>
      </c>
      <c r="Y444" s="23" t="s">
        <v>195</v>
      </c>
      <c r="Z444" s="23" t="s">
        <v>195</v>
      </c>
      <c r="AA444" s="23" t="s">
        <v>195</v>
      </c>
      <c r="AB444" s="23" t="s">
        <v>195</v>
      </c>
      <c r="AC444" s="23" t="s">
        <v>195</v>
      </c>
      <c r="AD444" s="23" t="s">
        <v>195</v>
      </c>
      <c r="AE444" s="23" t="s">
        <v>195</v>
      </c>
      <c r="AF444" s="23" t="s">
        <v>195</v>
      </c>
      <c r="AG444" s="23" t="s">
        <v>195</v>
      </c>
      <c r="AH444" s="25" t="s">
        <v>529</v>
      </c>
    </row>
    <row r="445" spans="4:34" ht="25.5" x14ac:dyDescent="0.25">
      <c r="D445" s="309" t="s">
        <v>591</v>
      </c>
      <c r="E445" s="318" t="b">
        <f t="shared" si="22"/>
        <v>0</v>
      </c>
      <c r="F445" s="23" t="s">
        <v>195</v>
      </c>
      <c r="G445" s="23" t="s">
        <v>195</v>
      </c>
      <c r="H445" s="23" t="s">
        <v>195</v>
      </c>
      <c r="I445" s="23" t="s">
        <v>195</v>
      </c>
      <c r="J445" s="23" t="s">
        <v>195</v>
      </c>
      <c r="K445" s="23" t="s">
        <v>195</v>
      </c>
      <c r="L445" s="23" t="s">
        <v>195</v>
      </c>
      <c r="M445" s="23" t="s">
        <v>195</v>
      </c>
      <c r="N445" s="23" t="s">
        <v>195</v>
      </c>
      <c r="O445" s="23" t="s">
        <v>195</v>
      </c>
      <c r="P445" s="23" t="s">
        <v>195</v>
      </c>
      <c r="Q445" s="23" t="s">
        <v>195</v>
      </c>
      <c r="R445" s="23" t="s">
        <v>195</v>
      </c>
      <c r="S445" s="23" t="s">
        <v>195</v>
      </c>
      <c r="T445" s="23" t="s">
        <v>195</v>
      </c>
      <c r="U445" s="23" t="s">
        <v>195</v>
      </c>
      <c r="V445" s="23" t="s">
        <v>195</v>
      </c>
      <c r="W445" s="23" t="s">
        <v>195</v>
      </c>
      <c r="X445" s="23" t="s">
        <v>195</v>
      </c>
      <c r="Y445" s="23" t="s">
        <v>195</v>
      </c>
      <c r="Z445" s="23" t="s">
        <v>195</v>
      </c>
      <c r="AA445" s="23" t="s">
        <v>195</v>
      </c>
      <c r="AB445" s="23" t="s">
        <v>195</v>
      </c>
      <c r="AC445" s="23" t="s">
        <v>195</v>
      </c>
      <c r="AD445" s="23" t="s">
        <v>195</v>
      </c>
      <c r="AE445" s="23" t="s">
        <v>195</v>
      </c>
      <c r="AF445" s="23" t="s">
        <v>195</v>
      </c>
      <c r="AG445" s="23" t="s">
        <v>195</v>
      </c>
      <c r="AH445" s="25" t="s">
        <v>529</v>
      </c>
    </row>
    <row r="446" spans="4:34" ht="25.5" x14ac:dyDescent="0.25">
      <c r="D446" s="309" t="s">
        <v>592</v>
      </c>
      <c r="E446" s="318" t="b">
        <f t="shared" si="22"/>
        <v>0</v>
      </c>
      <c r="F446" s="23" t="s">
        <v>195</v>
      </c>
      <c r="G446" s="23" t="s">
        <v>195</v>
      </c>
      <c r="H446" s="23" t="s">
        <v>195</v>
      </c>
      <c r="I446" s="23" t="s">
        <v>195</v>
      </c>
      <c r="J446" s="23" t="s">
        <v>195</v>
      </c>
      <c r="K446" s="23" t="s">
        <v>195</v>
      </c>
      <c r="L446" s="23" t="s">
        <v>195</v>
      </c>
      <c r="M446" s="23" t="s">
        <v>195</v>
      </c>
      <c r="N446" s="23" t="s">
        <v>195</v>
      </c>
      <c r="O446" s="23" t="s">
        <v>195</v>
      </c>
      <c r="P446" s="23" t="s">
        <v>195</v>
      </c>
      <c r="Q446" s="23" t="s">
        <v>195</v>
      </c>
      <c r="R446" s="23" t="s">
        <v>195</v>
      </c>
      <c r="S446" s="23" t="s">
        <v>195</v>
      </c>
      <c r="T446" s="23" t="s">
        <v>195</v>
      </c>
      <c r="U446" s="23" t="s">
        <v>195</v>
      </c>
      <c r="V446" s="23" t="s">
        <v>195</v>
      </c>
      <c r="W446" s="23" t="s">
        <v>195</v>
      </c>
      <c r="X446" s="23" t="s">
        <v>195</v>
      </c>
      <c r="Y446" s="23" t="s">
        <v>195</v>
      </c>
      <c r="Z446" s="23" t="s">
        <v>195</v>
      </c>
      <c r="AA446" s="23" t="s">
        <v>195</v>
      </c>
      <c r="AB446" s="23" t="s">
        <v>195</v>
      </c>
      <c r="AC446" s="23" t="s">
        <v>195</v>
      </c>
      <c r="AD446" s="23" t="s">
        <v>195</v>
      </c>
      <c r="AE446" s="23" t="s">
        <v>195</v>
      </c>
      <c r="AF446" s="23" t="s">
        <v>195</v>
      </c>
      <c r="AG446" s="23" t="s">
        <v>195</v>
      </c>
      <c r="AH446" s="25" t="s">
        <v>529</v>
      </c>
    </row>
    <row r="447" spans="4:34" ht="25.5" x14ac:dyDescent="0.25">
      <c r="D447" s="309" t="s">
        <v>593</v>
      </c>
      <c r="E447" s="318" t="b">
        <f t="shared" si="22"/>
        <v>0</v>
      </c>
      <c r="F447" s="23" t="s">
        <v>195</v>
      </c>
      <c r="G447" s="23" t="s">
        <v>195</v>
      </c>
      <c r="H447" s="23" t="s">
        <v>195</v>
      </c>
      <c r="I447" s="23" t="s">
        <v>195</v>
      </c>
      <c r="J447" s="23" t="s">
        <v>195</v>
      </c>
      <c r="K447" s="23" t="s">
        <v>195</v>
      </c>
      <c r="L447" s="23" t="s">
        <v>195</v>
      </c>
      <c r="M447" s="23" t="s">
        <v>195</v>
      </c>
      <c r="N447" s="23" t="s">
        <v>195</v>
      </c>
      <c r="O447" s="23" t="s">
        <v>195</v>
      </c>
      <c r="P447" s="23" t="s">
        <v>195</v>
      </c>
      <c r="Q447" s="23" t="s">
        <v>195</v>
      </c>
      <c r="R447" s="23" t="s">
        <v>195</v>
      </c>
      <c r="S447" s="23" t="s">
        <v>195</v>
      </c>
      <c r="T447" s="23" t="s">
        <v>195</v>
      </c>
      <c r="U447" s="23" t="s">
        <v>195</v>
      </c>
      <c r="V447" s="23" t="s">
        <v>195</v>
      </c>
      <c r="W447" s="23" t="s">
        <v>195</v>
      </c>
      <c r="X447" s="23" t="s">
        <v>195</v>
      </c>
      <c r="Y447" s="23" t="s">
        <v>195</v>
      </c>
      <c r="Z447" s="23" t="s">
        <v>195</v>
      </c>
      <c r="AA447" s="23" t="s">
        <v>195</v>
      </c>
      <c r="AB447" s="23" t="s">
        <v>195</v>
      </c>
      <c r="AC447" s="23" t="s">
        <v>195</v>
      </c>
      <c r="AD447" s="23" t="s">
        <v>195</v>
      </c>
      <c r="AE447" s="23" t="s">
        <v>195</v>
      </c>
      <c r="AF447" s="23" t="s">
        <v>195</v>
      </c>
      <c r="AG447" s="23" t="s">
        <v>195</v>
      </c>
      <c r="AH447" s="25" t="s">
        <v>529</v>
      </c>
    </row>
    <row r="448" spans="4:34" ht="25.5" x14ac:dyDescent="0.25">
      <c r="D448" s="309" t="s">
        <v>594</v>
      </c>
      <c r="E448" s="318" t="b">
        <f t="shared" si="22"/>
        <v>0</v>
      </c>
      <c r="F448" s="23" t="s">
        <v>195</v>
      </c>
      <c r="G448" s="23" t="s">
        <v>195</v>
      </c>
      <c r="H448" s="23" t="s">
        <v>195</v>
      </c>
      <c r="I448" s="23" t="s">
        <v>195</v>
      </c>
      <c r="J448" s="23" t="s">
        <v>195</v>
      </c>
      <c r="K448" s="23" t="s">
        <v>195</v>
      </c>
      <c r="L448" s="23" t="s">
        <v>195</v>
      </c>
      <c r="M448" s="23" t="s">
        <v>195</v>
      </c>
      <c r="N448" s="23" t="s">
        <v>195</v>
      </c>
      <c r="O448" s="23" t="s">
        <v>195</v>
      </c>
      <c r="P448" s="23" t="s">
        <v>195</v>
      </c>
      <c r="Q448" s="23" t="s">
        <v>195</v>
      </c>
      <c r="R448" s="23" t="s">
        <v>195</v>
      </c>
      <c r="S448" s="23" t="s">
        <v>195</v>
      </c>
      <c r="T448" s="23" t="s">
        <v>195</v>
      </c>
      <c r="U448" s="23" t="s">
        <v>195</v>
      </c>
      <c r="V448" s="23" t="s">
        <v>195</v>
      </c>
      <c r="W448" s="23" t="s">
        <v>195</v>
      </c>
      <c r="X448" s="23" t="s">
        <v>195</v>
      </c>
      <c r="Y448" s="23" t="s">
        <v>195</v>
      </c>
      <c r="Z448" s="23" t="s">
        <v>195</v>
      </c>
      <c r="AA448" s="23" t="s">
        <v>195</v>
      </c>
      <c r="AB448" s="23" t="s">
        <v>195</v>
      </c>
      <c r="AC448" s="23" t="s">
        <v>195</v>
      </c>
      <c r="AD448" s="23" t="s">
        <v>195</v>
      </c>
      <c r="AE448" s="23" t="s">
        <v>195</v>
      </c>
      <c r="AF448" s="23" t="s">
        <v>195</v>
      </c>
      <c r="AG448" s="23" t="s">
        <v>195</v>
      </c>
      <c r="AH448" s="25" t="s">
        <v>529</v>
      </c>
    </row>
    <row r="449" spans="4:34" ht="25.5" x14ac:dyDescent="0.25">
      <c r="D449" s="309" t="s">
        <v>595</v>
      </c>
      <c r="E449" s="318" t="b">
        <f t="shared" si="22"/>
        <v>0</v>
      </c>
      <c r="F449" s="23" t="s">
        <v>195</v>
      </c>
      <c r="G449" s="23" t="s">
        <v>195</v>
      </c>
      <c r="H449" s="23" t="s">
        <v>195</v>
      </c>
      <c r="I449" s="23" t="s">
        <v>195</v>
      </c>
      <c r="J449" s="23" t="s">
        <v>195</v>
      </c>
      <c r="K449" s="23" t="s">
        <v>195</v>
      </c>
      <c r="L449" s="23" t="s">
        <v>195</v>
      </c>
      <c r="M449" s="23" t="s">
        <v>195</v>
      </c>
      <c r="N449" s="23" t="s">
        <v>195</v>
      </c>
      <c r="O449" s="23" t="s">
        <v>195</v>
      </c>
      <c r="P449" s="23" t="s">
        <v>195</v>
      </c>
      <c r="Q449" s="23" t="s">
        <v>195</v>
      </c>
      <c r="R449" s="23" t="s">
        <v>195</v>
      </c>
      <c r="S449" s="23" t="s">
        <v>195</v>
      </c>
      <c r="T449" s="23" t="s">
        <v>195</v>
      </c>
      <c r="U449" s="23" t="s">
        <v>195</v>
      </c>
      <c r="V449" s="23" t="s">
        <v>195</v>
      </c>
      <c r="W449" s="23" t="s">
        <v>195</v>
      </c>
      <c r="X449" s="23" t="s">
        <v>195</v>
      </c>
      <c r="Y449" s="23" t="s">
        <v>195</v>
      </c>
      <c r="Z449" s="23" t="s">
        <v>195</v>
      </c>
      <c r="AA449" s="23" t="s">
        <v>195</v>
      </c>
      <c r="AB449" s="23" t="s">
        <v>195</v>
      </c>
      <c r="AC449" s="23" t="s">
        <v>195</v>
      </c>
      <c r="AD449" s="23" t="s">
        <v>195</v>
      </c>
      <c r="AE449" s="23" t="s">
        <v>195</v>
      </c>
      <c r="AF449" s="23" t="s">
        <v>195</v>
      </c>
      <c r="AG449" s="23" t="s">
        <v>195</v>
      </c>
      <c r="AH449" s="25" t="s">
        <v>529</v>
      </c>
    </row>
    <row r="450" spans="4:34" ht="25.5" x14ac:dyDescent="0.25">
      <c r="D450" s="304" t="s">
        <v>596</v>
      </c>
      <c r="E450" s="318" t="b">
        <f t="shared" si="22"/>
        <v>0</v>
      </c>
      <c r="F450" s="23" t="s">
        <v>195</v>
      </c>
      <c r="G450" s="23" t="s">
        <v>195</v>
      </c>
      <c r="H450" s="23" t="s">
        <v>195</v>
      </c>
      <c r="I450" s="23" t="s">
        <v>195</v>
      </c>
      <c r="J450" s="23" t="s">
        <v>195</v>
      </c>
      <c r="K450" s="23" t="s">
        <v>195</v>
      </c>
      <c r="L450" s="23" t="s">
        <v>195</v>
      </c>
      <c r="M450" s="23" t="s">
        <v>195</v>
      </c>
      <c r="N450" s="23" t="s">
        <v>195</v>
      </c>
      <c r="O450" s="23" t="s">
        <v>195</v>
      </c>
      <c r="P450" s="23" t="s">
        <v>195</v>
      </c>
      <c r="Q450" s="23" t="s">
        <v>195</v>
      </c>
      <c r="R450" s="23" t="s">
        <v>195</v>
      </c>
      <c r="S450" s="23" t="s">
        <v>195</v>
      </c>
      <c r="T450" s="23" t="s">
        <v>195</v>
      </c>
      <c r="U450" s="23" t="s">
        <v>195</v>
      </c>
      <c r="V450" s="23" t="s">
        <v>195</v>
      </c>
      <c r="W450" s="23" t="s">
        <v>195</v>
      </c>
      <c r="X450" s="23" t="s">
        <v>195</v>
      </c>
      <c r="Y450" s="23" t="s">
        <v>195</v>
      </c>
      <c r="Z450" s="23" t="s">
        <v>195</v>
      </c>
      <c r="AA450" s="23" t="s">
        <v>195</v>
      </c>
      <c r="AB450" s="23" t="s">
        <v>195</v>
      </c>
      <c r="AC450" s="23" t="s">
        <v>195</v>
      </c>
      <c r="AD450" s="23" t="s">
        <v>195</v>
      </c>
      <c r="AE450" s="23" t="s">
        <v>195</v>
      </c>
      <c r="AF450" s="23" t="s">
        <v>195</v>
      </c>
      <c r="AG450" s="23" t="s">
        <v>195</v>
      </c>
      <c r="AH450" s="25" t="s">
        <v>529</v>
      </c>
    </row>
    <row r="451" spans="4:34" ht="25.5" x14ac:dyDescent="0.25">
      <c r="D451" s="308" t="s">
        <v>597</v>
      </c>
      <c r="E451" s="318" t="b">
        <f t="shared" si="22"/>
        <v>0</v>
      </c>
      <c r="F451" s="23" t="s">
        <v>195</v>
      </c>
      <c r="G451" s="23" t="s">
        <v>195</v>
      </c>
      <c r="H451" s="23" t="s">
        <v>195</v>
      </c>
      <c r="I451" s="23" t="s">
        <v>195</v>
      </c>
      <c r="J451" s="23" t="s">
        <v>195</v>
      </c>
      <c r="K451" s="23" t="s">
        <v>195</v>
      </c>
      <c r="L451" s="23" t="s">
        <v>195</v>
      </c>
      <c r="M451" s="23" t="s">
        <v>195</v>
      </c>
      <c r="N451" s="23" t="s">
        <v>195</v>
      </c>
      <c r="O451" s="23" t="s">
        <v>195</v>
      </c>
      <c r="P451" s="23" t="s">
        <v>195</v>
      </c>
      <c r="Q451" s="23" t="s">
        <v>195</v>
      </c>
      <c r="R451" s="23" t="s">
        <v>195</v>
      </c>
      <c r="S451" s="23" t="s">
        <v>195</v>
      </c>
      <c r="T451" s="23" t="s">
        <v>195</v>
      </c>
      <c r="U451" s="23" t="s">
        <v>195</v>
      </c>
      <c r="V451" s="23" t="s">
        <v>195</v>
      </c>
      <c r="W451" s="23" t="s">
        <v>195</v>
      </c>
      <c r="X451" s="23" t="s">
        <v>195</v>
      </c>
      <c r="Y451" s="23" t="s">
        <v>195</v>
      </c>
      <c r="Z451" s="23" t="s">
        <v>195</v>
      </c>
      <c r="AA451" s="23" t="s">
        <v>195</v>
      </c>
      <c r="AB451" s="23" t="s">
        <v>195</v>
      </c>
      <c r="AC451" s="23" t="s">
        <v>195</v>
      </c>
      <c r="AD451" s="23" t="s">
        <v>195</v>
      </c>
      <c r="AE451" s="23" t="s">
        <v>195</v>
      </c>
      <c r="AF451" s="23" t="s">
        <v>195</v>
      </c>
      <c r="AG451" s="23" t="s">
        <v>195</v>
      </c>
      <c r="AH451" s="25" t="s">
        <v>529</v>
      </c>
    </row>
    <row r="452" spans="4:34" ht="25.5" x14ac:dyDescent="0.25">
      <c r="D452" s="309" t="s">
        <v>598</v>
      </c>
      <c r="E452" s="318" t="b">
        <f t="shared" ref="E452:E493" si="23">IF(ISBLANK(IF($E$2=$F$2,F452,IF($E$2=$G$2,G452,IF($E$2=$H$2,H452,IF($E$2=$I$2,I452,IF($E$2=$J$2,J452,IF($E$2=$K$2,K452,IF($E$2=$L$2,L452,IF($E$2=$M$2,M452,IF($E$2=$N$2,N452,IF($E$2=$O$2,O452,IF($E$2=$P$2,P452,IF($E$2=$Q$2,Q452,IF($E$2=$R$2,R452,IF($E$2=$S$2,S452,IF($E$2=$T$2,T452,IF($E$2=$U$2,U452,IF($E$2=$V$2,V452,IF($E$2=$W$2,W452,IF($E$2=$X$2,X452,IF($E$2=$Y$2,Y452,IF($E$2=$Z$2,Z452,IF($E$2=$AA$2,AA452,IF($E$2=$AB$2,AB452,IF($E$2=$AC$2,AC452,IF($E$2=$AD$2,AD452)))))))))))))))))))))))))),"-",(IF($E$2=$F$2,F452,IF($E$2=$G$2,G452,IF($E$2=$H$2,H452,IF($E$2=$I$2,I452,IF($E$2=$J$2,J452,IF($E$2=$K$2,K452,IF($E$2=$L$2,L452,IF($E$2=$M$2,M452,IF($E$2=$N$2,N452,IF($E$2=$O$2,O452,IF($E$2=$P$2,P452,IF($E$2=$Q$2,Q452,IF($E$2=$R$2,R452,IF($E$2=$S$2,S452,IF($E$2=$T$2,T452,IF($E$2=$U$2,U452,IF($E$2=$V$2,V452,IF($E$2=$W$2,W452,IF($E$2=$X$2,X452,IF($E$2=$Y$2,Y452,IF($E$2=$Z$2,Z452,IF($E$2=$AA$2,AA452,IF($E$2=$AB$2,AB452,IF($E$2=$AC$2,AC452,IF($E$2=$AD$2,AD452)))))))))))))))))))))))))))</f>
        <v>0</v>
      </c>
      <c r="F452" s="23" t="s">
        <v>195</v>
      </c>
      <c r="G452" s="23" t="s">
        <v>195</v>
      </c>
      <c r="H452" s="23" t="s">
        <v>195</v>
      </c>
      <c r="I452" s="23" t="s">
        <v>195</v>
      </c>
      <c r="J452" s="23" t="s">
        <v>195</v>
      </c>
      <c r="K452" s="23" t="s">
        <v>195</v>
      </c>
      <c r="L452" s="23" t="s">
        <v>195</v>
      </c>
      <c r="M452" s="23" t="s">
        <v>195</v>
      </c>
      <c r="N452" s="23" t="s">
        <v>195</v>
      </c>
      <c r="O452" s="23" t="s">
        <v>195</v>
      </c>
      <c r="P452" s="23" t="s">
        <v>195</v>
      </c>
      <c r="Q452" s="23" t="s">
        <v>195</v>
      </c>
      <c r="R452" s="23" t="s">
        <v>195</v>
      </c>
      <c r="S452" s="23" t="s">
        <v>195</v>
      </c>
      <c r="T452" s="23" t="s">
        <v>195</v>
      </c>
      <c r="U452" s="23" t="s">
        <v>195</v>
      </c>
      <c r="V452" s="23" t="s">
        <v>195</v>
      </c>
      <c r="W452" s="23" t="s">
        <v>195</v>
      </c>
      <c r="X452" s="23" t="s">
        <v>195</v>
      </c>
      <c r="Y452" s="23" t="s">
        <v>195</v>
      </c>
      <c r="Z452" s="23" t="s">
        <v>195</v>
      </c>
      <c r="AA452" s="23" t="s">
        <v>195</v>
      </c>
      <c r="AB452" s="23" t="s">
        <v>195</v>
      </c>
      <c r="AC452" s="23" t="s">
        <v>195</v>
      </c>
      <c r="AD452" s="23" t="s">
        <v>195</v>
      </c>
      <c r="AE452" s="23" t="s">
        <v>195</v>
      </c>
      <c r="AF452" s="23" t="s">
        <v>195</v>
      </c>
      <c r="AG452" s="23" t="s">
        <v>195</v>
      </c>
      <c r="AH452" s="25" t="s">
        <v>529</v>
      </c>
    </row>
    <row r="453" spans="4:34" ht="25.5" x14ac:dyDescent="0.25">
      <c r="D453" s="309" t="s">
        <v>599</v>
      </c>
      <c r="E453" s="318" t="b">
        <f t="shared" si="23"/>
        <v>0</v>
      </c>
      <c r="F453" s="23" t="s">
        <v>195</v>
      </c>
      <c r="G453" s="23" t="s">
        <v>195</v>
      </c>
      <c r="H453" s="23" t="s">
        <v>195</v>
      </c>
      <c r="I453" s="23" t="s">
        <v>195</v>
      </c>
      <c r="J453" s="23" t="s">
        <v>195</v>
      </c>
      <c r="K453" s="23" t="s">
        <v>195</v>
      </c>
      <c r="L453" s="23" t="s">
        <v>195</v>
      </c>
      <c r="M453" s="23" t="s">
        <v>195</v>
      </c>
      <c r="N453" s="23" t="s">
        <v>195</v>
      </c>
      <c r="O453" s="23" t="s">
        <v>195</v>
      </c>
      <c r="P453" s="23" t="s">
        <v>195</v>
      </c>
      <c r="Q453" s="23" t="s">
        <v>195</v>
      </c>
      <c r="R453" s="23" t="s">
        <v>195</v>
      </c>
      <c r="S453" s="23" t="s">
        <v>195</v>
      </c>
      <c r="T453" s="23" t="s">
        <v>195</v>
      </c>
      <c r="U453" s="23" t="s">
        <v>195</v>
      </c>
      <c r="V453" s="23" t="s">
        <v>195</v>
      </c>
      <c r="W453" s="23" t="s">
        <v>195</v>
      </c>
      <c r="X453" s="23" t="s">
        <v>195</v>
      </c>
      <c r="Y453" s="23" t="s">
        <v>195</v>
      </c>
      <c r="Z453" s="23" t="s">
        <v>195</v>
      </c>
      <c r="AA453" s="23" t="s">
        <v>195</v>
      </c>
      <c r="AB453" s="23" t="s">
        <v>195</v>
      </c>
      <c r="AC453" s="23" t="s">
        <v>195</v>
      </c>
      <c r="AD453" s="23" t="s">
        <v>195</v>
      </c>
      <c r="AE453" s="23" t="s">
        <v>195</v>
      </c>
      <c r="AF453" s="23" t="s">
        <v>195</v>
      </c>
      <c r="AG453" s="23" t="s">
        <v>195</v>
      </c>
      <c r="AH453" s="25" t="s">
        <v>529</v>
      </c>
    </row>
    <row r="454" spans="4:34" ht="25.5" x14ac:dyDescent="0.25">
      <c r="D454" s="309" t="s">
        <v>600</v>
      </c>
      <c r="E454" s="318" t="b">
        <f t="shared" si="23"/>
        <v>0</v>
      </c>
      <c r="F454" s="23" t="s">
        <v>195</v>
      </c>
      <c r="G454" s="23" t="s">
        <v>195</v>
      </c>
      <c r="H454" s="23" t="s">
        <v>195</v>
      </c>
      <c r="I454" s="23" t="s">
        <v>195</v>
      </c>
      <c r="J454" s="23" t="s">
        <v>195</v>
      </c>
      <c r="K454" s="23" t="s">
        <v>195</v>
      </c>
      <c r="L454" s="23" t="s">
        <v>195</v>
      </c>
      <c r="M454" s="23" t="s">
        <v>195</v>
      </c>
      <c r="N454" s="23" t="s">
        <v>195</v>
      </c>
      <c r="O454" s="23" t="s">
        <v>195</v>
      </c>
      <c r="P454" s="23" t="s">
        <v>195</v>
      </c>
      <c r="Q454" s="23" t="s">
        <v>195</v>
      </c>
      <c r="R454" s="23" t="s">
        <v>195</v>
      </c>
      <c r="S454" s="23" t="s">
        <v>195</v>
      </c>
      <c r="T454" s="23" t="s">
        <v>195</v>
      </c>
      <c r="U454" s="23" t="s">
        <v>195</v>
      </c>
      <c r="V454" s="23" t="s">
        <v>195</v>
      </c>
      <c r="W454" s="23" t="s">
        <v>195</v>
      </c>
      <c r="X454" s="23" t="s">
        <v>195</v>
      </c>
      <c r="Y454" s="23" t="s">
        <v>195</v>
      </c>
      <c r="Z454" s="23" t="s">
        <v>195</v>
      </c>
      <c r="AA454" s="23" t="s">
        <v>195</v>
      </c>
      <c r="AB454" s="23" t="s">
        <v>195</v>
      </c>
      <c r="AC454" s="23" t="s">
        <v>195</v>
      </c>
      <c r="AD454" s="23" t="s">
        <v>195</v>
      </c>
      <c r="AE454" s="23" t="s">
        <v>195</v>
      </c>
      <c r="AF454" s="23" t="s">
        <v>195</v>
      </c>
      <c r="AG454" s="23" t="s">
        <v>195</v>
      </c>
      <c r="AH454" s="25" t="s">
        <v>529</v>
      </c>
    </row>
    <row r="455" spans="4:34" ht="25.5" x14ac:dyDescent="0.25">
      <c r="D455" s="309" t="s">
        <v>601</v>
      </c>
      <c r="E455" s="318" t="b">
        <f t="shared" si="23"/>
        <v>0</v>
      </c>
      <c r="F455" s="23" t="s">
        <v>195</v>
      </c>
      <c r="G455" s="23" t="s">
        <v>195</v>
      </c>
      <c r="H455" s="23" t="s">
        <v>195</v>
      </c>
      <c r="I455" s="23" t="s">
        <v>195</v>
      </c>
      <c r="J455" s="23" t="s">
        <v>195</v>
      </c>
      <c r="K455" s="23" t="s">
        <v>195</v>
      </c>
      <c r="L455" s="23" t="s">
        <v>195</v>
      </c>
      <c r="M455" s="23" t="s">
        <v>195</v>
      </c>
      <c r="N455" s="23" t="s">
        <v>195</v>
      </c>
      <c r="O455" s="23" t="s">
        <v>195</v>
      </c>
      <c r="P455" s="23" t="s">
        <v>195</v>
      </c>
      <c r="Q455" s="23" t="s">
        <v>195</v>
      </c>
      <c r="R455" s="23" t="s">
        <v>195</v>
      </c>
      <c r="S455" s="23" t="s">
        <v>195</v>
      </c>
      <c r="T455" s="23" t="s">
        <v>195</v>
      </c>
      <c r="U455" s="23" t="s">
        <v>195</v>
      </c>
      <c r="V455" s="23" t="s">
        <v>195</v>
      </c>
      <c r="W455" s="23" t="s">
        <v>195</v>
      </c>
      <c r="X455" s="23" t="s">
        <v>195</v>
      </c>
      <c r="Y455" s="23" t="s">
        <v>195</v>
      </c>
      <c r="Z455" s="23" t="s">
        <v>195</v>
      </c>
      <c r="AA455" s="23" t="s">
        <v>195</v>
      </c>
      <c r="AB455" s="23" t="s">
        <v>195</v>
      </c>
      <c r="AC455" s="23" t="s">
        <v>195</v>
      </c>
      <c r="AD455" s="23" t="s">
        <v>195</v>
      </c>
      <c r="AE455" s="23" t="s">
        <v>195</v>
      </c>
      <c r="AF455" s="23" t="s">
        <v>195</v>
      </c>
      <c r="AG455" s="23" t="s">
        <v>195</v>
      </c>
      <c r="AH455" s="25" t="s">
        <v>529</v>
      </c>
    </row>
    <row r="456" spans="4:34" ht="25.5" x14ac:dyDescent="0.25">
      <c r="D456" s="309" t="s">
        <v>602</v>
      </c>
      <c r="E456" s="318" t="b">
        <f t="shared" si="23"/>
        <v>0</v>
      </c>
      <c r="F456" s="23" t="s">
        <v>195</v>
      </c>
      <c r="G456" s="23" t="s">
        <v>195</v>
      </c>
      <c r="H456" s="23" t="s">
        <v>195</v>
      </c>
      <c r="I456" s="23" t="s">
        <v>195</v>
      </c>
      <c r="J456" s="23" t="s">
        <v>195</v>
      </c>
      <c r="K456" s="23" t="s">
        <v>195</v>
      </c>
      <c r="L456" s="23" t="s">
        <v>195</v>
      </c>
      <c r="M456" s="23" t="s">
        <v>195</v>
      </c>
      <c r="N456" s="23" t="s">
        <v>195</v>
      </c>
      <c r="O456" s="23" t="s">
        <v>195</v>
      </c>
      <c r="P456" s="23" t="s">
        <v>195</v>
      </c>
      <c r="Q456" s="23" t="s">
        <v>195</v>
      </c>
      <c r="R456" s="23" t="s">
        <v>195</v>
      </c>
      <c r="S456" s="23" t="s">
        <v>195</v>
      </c>
      <c r="T456" s="23" t="s">
        <v>195</v>
      </c>
      <c r="U456" s="23" t="s">
        <v>195</v>
      </c>
      <c r="V456" s="23" t="s">
        <v>195</v>
      </c>
      <c r="W456" s="23" t="s">
        <v>195</v>
      </c>
      <c r="X456" s="23" t="s">
        <v>195</v>
      </c>
      <c r="Y456" s="23" t="s">
        <v>195</v>
      </c>
      <c r="Z456" s="23" t="s">
        <v>195</v>
      </c>
      <c r="AA456" s="23" t="s">
        <v>195</v>
      </c>
      <c r="AB456" s="23" t="s">
        <v>195</v>
      </c>
      <c r="AC456" s="23" t="s">
        <v>195</v>
      </c>
      <c r="AD456" s="23" t="s">
        <v>195</v>
      </c>
      <c r="AE456" s="23" t="s">
        <v>195</v>
      </c>
      <c r="AF456" s="23" t="s">
        <v>195</v>
      </c>
      <c r="AG456" s="23" t="s">
        <v>195</v>
      </c>
      <c r="AH456" s="25" t="s">
        <v>529</v>
      </c>
    </row>
    <row r="457" spans="4:34" ht="25.5" x14ac:dyDescent="0.25">
      <c r="D457" s="309" t="s">
        <v>603</v>
      </c>
      <c r="E457" s="318" t="b">
        <f t="shared" si="23"/>
        <v>0</v>
      </c>
      <c r="F457" s="23" t="s">
        <v>195</v>
      </c>
      <c r="G457" s="23" t="s">
        <v>195</v>
      </c>
      <c r="H457" s="23" t="s">
        <v>195</v>
      </c>
      <c r="I457" s="23" t="s">
        <v>195</v>
      </c>
      <c r="J457" s="23" t="s">
        <v>195</v>
      </c>
      <c r="K457" s="23" t="s">
        <v>195</v>
      </c>
      <c r="L457" s="23" t="s">
        <v>195</v>
      </c>
      <c r="M457" s="23" t="s">
        <v>195</v>
      </c>
      <c r="N457" s="23" t="s">
        <v>195</v>
      </c>
      <c r="O457" s="23" t="s">
        <v>195</v>
      </c>
      <c r="P457" s="23" t="s">
        <v>195</v>
      </c>
      <c r="Q457" s="23" t="s">
        <v>195</v>
      </c>
      <c r="R457" s="23" t="s">
        <v>195</v>
      </c>
      <c r="S457" s="23" t="s">
        <v>195</v>
      </c>
      <c r="T457" s="23" t="s">
        <v>195</v>
      </c>
      <c r="U457" s="23" t="s">
        <v>195</v>
      </c>
      <c r="V457" s="23" t="s">
        <v>195</v>
      </c>
      <c r="W457" s="23" t="s">
        <v>195</v>
      </c>
      <c r="X457" s="23" t="s">
        <v>195</v>
      </c>
      <c r="Y457" s="23" t="s">
        <v>195</v>
      </c>
      <c r="Z457" s="23" t="s">
        <v>195</v>
      </c>
      <c r="AA457" s="23" t="s">
        <v>195</v>
      </c>
      <c r="AB457" s="23" t="s">
        <v>195</v>
      </c>
      <c r="AC457" s="23" t="s">
        <v>195</v>
      </c>
      <c r="AD457" s="23" t="s">
        <v>195</v>
      </c>
      <c r="AE457" s="23" t="s">
        <v>195</v>
      </c>
      <c r="AF457" s="23" t="s">
        <v>195</v>
      </c>
      <c r="AG457" s="23" t="s">
        <v>195</v>
      </c>
      <c r="AH457" s="25" t="s">
        <v>529</v>
      </c>
    </row>
    <row r="458" spans="4:34" ht="25.5" x14ac:dyDescent="0.25">
      <c r="D458" s="309" t="s">
        <v>604</v>
      </c>
      <c r="E458" s="318" t="b">
        <f t="shared" si="23"/>
        <v>0</v>
      </c>
      <c r="F458" s="23" t="s">
        <v>195</v>
      </c>
      <c r="G458" s="23" t="s">
        <v>195</v>
      </c>
      <c r="H458" s="23" t="s">
        <v>195</v>
      </c>
      <c r="I458" s="23" t="s">
        <v>195</v>
      </c>
      <c r="J458" s="23" t="s">
        <v>195</v>
      </c>
      <c r="K458" s="23" t="s">
        <v>195</v>
      </c>
      <c r="L458" s="23" t="s">
        <v>195</v>
      </c>
      <c r="M458" s="23" t="s">
        <v>195</v>
      </c>
      <c r="N458" s="23" t="s">
        <v>195</v>
      </c>
      <c r="O458" s="23" t="s">
        <v>195</v>
      </c>
      <c r="P458" s="23" t="s">
        <v>195</v>
      </c>
      <c r="Q458" s="23" t="s">
        <v>195</v>
      </c>
      <c r="R458" s="23" t="s">
        <v>195</v>
      </c>
      <c r="S458" s="23" t="s">
        <v>195</v>
      </c>
      <c r="T458" s="23" t="s">
        <v>195</v>
      </c>
      <c r="U458" s="23" t="s">
        <v>195</v>
      </c>
      <c r="V458" s="23" t="s">
        <v>195</v>
      </c>
      <c r="W458" s="23" t="s">
        <v>195</v>
      </c>
      <c r="X458" s="23" t="s">
        <v>195</v>
      </c>
      <c r="Y458" s="23" t="s">
        <v>195</v>
      </c>
      <c r="Z458" s="23" t="s">
        <v>195</v>
      </c>
      <c r="AA458" s="23" t="s">
        <v>195</v>
      </c>
      <c r="AB458" s="23" t="s">
        <v>195</v>
      </c>
      <c r="AC458" s="23" t="s">
        <v>195</v>
      </c>
      <c r="AD458" s="23" t="s">
        <v>195</v>
      </c>
      <c r="AE458" s="23" t="s">
        <v>195</v>
      </c>
      <c r="AF458" s="23" t="s">
        <v>195</v>
      </c>
      <c r="AG458" s="23" t="s">
        <v>195</v>
      </c>
      <c r="AH458" s="25" t="s">
        <v>529</v>
      </c>
    </row>
    <row r="459" spans="4:34" ht="25.5" x14ac:dyDescent="0.25">
      <c r="D459" s="309" t="s">
        <v>605</v>
      </c>
      <c r="E459" s="318" t="b">
        <f t="shared" si="23"/>
        <v>0</v>
      </c>
      <c r="F459" s="23" t="s">
        <v>195</v>
      </c>
      <c r="G459" s="23" t="s">
        <v>195</v>
      </c>
      <c r="H459" s="23" t="s">
        <v>195</v>
      </c>
      <c r="I459" s="23" t="s">
        <v>195</v>
      </c>
      <c r="J459" s="23" t="s">
        <v>195</v>
      </c>
      <c r="K459" s="23" t="s">
        <v>195</v>
      </c>
      <c r="L459" s="23" t="s">
        <v>195</v>
      </c>
      <c r="M459" s="23" t="s">
        <v>195</v>
      </c>
      <c r="N459" s="23" t="s">
        <v>195</v>
      </c>
      <c r="O459" s="23" t="s">
        <v>195</v>
      </c>
      <c r="P459" s="23" t="s">
        <v>195</v>
      </c>
      <c r="Q459" s="23" t="s">
        <v>195</v>
      </c>
      <c r="R459" s="23" t="s">
        <v>195</v>
      </c>
      <c r="S459" s="23" t="s">
        <v>195</v>
      </c>
      <c r="T459" s="23" t="s">
        <v>195</v>
      </c>
      <c r="U459" s="23" t="s">
        <v>195</v>
      </c>
      <c r="V459" s="23" t="s">
        <v>195</v>
      </c>
      <c r="W459" s="23" t="s">
        <v>195</v>
      </c>
      <c r="X459" s="23" t="s">
        <v>195</v>
      </c>
      <c r="Y459" s="23" t="s">
        <v>195</v>
      </c>
      <c r="Z459" s="23" t="s">
        <v>195</v>
      </c>
      <c r="AA459" s="23" t="s">
        <v>195</v>
      </c>
      <c r="AB459" s="23" t="s">
        <v>195</v>
      </c>
      <c r="AC459" s="23" t="s">
        <v>195</v>
      </c>
      <c r="AD459" s="23" t="s">
        <v>195</v>
      </c>
      <c r="AE459" s="23" t="s">
        <v>195</v>
      </c>
      <c r="AF459" s="23" t="s">
        <v>195</v>
      </c>
      <c r="AG459" s="23" t="s">
        <v>195</v>
      </c>
      <c r="AH459" s="25" t="s">
        <v>529</v>
      </c>
    </row>
    <row r="460" spans="4:34" ht="25.5" x14ac:dyDescent="0.25">
      <c r="D460" s="304" t="s">
        <v>606</v>
      </c>
      <c r="E460" s="318" t="b">
        <f t="shared" si="23"/>
        <v>0</v>
      </c>
      <c r="F460" s="23" t="s">
        <v>195</v>
      </c>
      <c r="G460" s="23" t="s">
        <v>195</v>
      </c>
      <c r="H460" s="23" t="s">
        <v>195</v>
      </c>
      <c r="I460" s="23" t="s">
        <v>195</v>
      </c>
      <c r="J460" s="23" t="s">
        <v>195</v>
      </c>
      <c r="K460" s="23" t="s">
        <v>195</v>
      </c>
      <c r="L460" s="23" t="s">
        <v>195</v>
      </c>
      <c r="M460" s="23" t="s">
        <v>195</v>
      </c>
      <c r="N460" s="23" t="s">
        <v>195</v>
      </c>
      <c r="O460" s="23" t="s">
        <v>195</v>
      </c>
      <c r="P460" s="23" t="s">
        <v>195</v>
      </c>
      <c r="Q460" s="23" t="s">
        <v>195</v>
      </c>
      <c r="R460" s="23" t="s">
        <v>195</v>
      </c>
      <c r="S460" s="23" t="s">
        <v>195</v>
      </c>
      <c r="T460" s="23" t="s">
        <v>195</v>
      </c>
      <c r="U460" s="23" t="s">
        <v>195</v>
      </c>
      <c r="V460" s="23" t="s">
        <v>195</v>
      </c>
      <c r="W460" s="23" t="s">
        <v>195</v>
      </c>
      <c r="X460" s="23" t="s">
        <v>195</v>
      </c>
      <c r="Y460" s="23" t="s">
        <v>195</v>
      </c>
      <c r="Z460" s="23" t="s">
        <v>195</v>
      </c>
      <c r="AA460" s="23" t="s">
        <v>195</v>
      </c>
      <c r="AB460" s="23" t="s">
        <v>195</v>
      </c>
      <c r="AC460" s="23" t="s">
        <v>195</v>
      </c>
      <c r="AD460" s="23" t="s">
        <v>195</v>
      </c>
      <c r="AE460" s="23" t="s">
        <v>195</v>
      </c>
      <c r="AF460" s="23" t="s">
        <v>195</v>
      </c>
      <c r="AG460" s="23" t="s">
        <v>195</v>
      </c>
      <c r="AH460" s="25" t="s">
        <v>529</v>
      </c>
    </row>
    <row r="461" spans="4:34" ht="25.5" x14ac:dyDescent="0.25">
      <c r="D461" s="308" t="s">
        <v>607</v>
      </c>
      <c r="E461" s="318" t="b">
        <f t="shared" si="23"/>
        <v>0</v>
      </c>
      <c r="F461" s="23" t="s">
        <v>195</v>
      </c>
      <c r="G461" s="23" t="s">
        <v>195</v>
      </c>
      <c r="H461" s="23" t="s">
        <v>195</v>
      </c>
      <c r="I461" s="23" t="s">
        <v>195</v>
      </c>
      <c r="J461" s="23" t="s">
        <v>195</v>
      </c>
      <c r="K461" s="23" t="s">
        <v>195</v>
      </c>
      <c r="L461" s="23" t="s">
        <v>195</v>
      </c>
      <c r="M461" s="23" t="s">
        <v>195</v>
      </c>
      <c r="N461" s="23" t="s">
        <v>195</v>
      </c>
      <c r="O461" s="23" t="s">
        <v>195</v>
      </c>
      <c r="P461" s="23" t="s">
        <v>195</v>
      </c>
      <c r="Q461" s="23" t="s">
        <v>195</v>
      </c>
      <c r="R461" s="23" t="s">
        <v>195</v>
      </c>
      <c r="S461" s="23" t="s">
        <v>195</v>
      </c>
      <c r="T461" s="23" t="s">
        <v>195</v>
      </c>
      <c r="U461" s="23" t="s">
        <v>195</v>
      </c>
      <c r="V461" s="23" t="s">
        <v>195</v>
      </c>
      <c r="W461" s="23" t="s">
        <v>195</v>
      </c>
      <c r="X461" s="23" t="s">
        <v>195</v>
      </c>
      <c r="Y461" s="23" t="s">
        <v>195</v>
      </c>
      <c r="Z461" s="23" t="s">
        <v>195</v>
      </c>
      <c r="AA461" s="23" t="s">
        <v>195</v>
      </c>
      <c r="AB461" s="23" t="s">
        <v>195</v>
      </c>
      <c r="AC461" s="23" t="s">
        <v>195</v>
      </c>
      <c r="AD461" s="23" t="s">
        <v>195</v>
      </c>
      <c r="AE461" s="23" t="s">
        <v>195</v>
      </c>
      <c r="AF461" s="23" t="s">
        <v>195</v>
      </c>
      <c r="AG461" s="23" t="s">
        <v>195</v>
      </c>
      <c r="AH461" s="25" t="s">
        <v>529</v>
      </c>
    </row>
    <row r="462" spans="4:34" ht="25.5" x14ac:dyDescent="0.25">
      <c r="D462" s="309" t="s">
        <v>608</v>
      </c>
      <c r="E462" s="318" t="b">
        <f t="shared" si="23"/>
        <v>0</v>
      </c>
      <c r="F462" s="23" t="s">
        <v>195</v>
      </c>
      <c r="G462" s="23" t="s">
        <v>195</v>
      </c>
      <c r="H462" s="23" t="s">
        <v>195</v>
      </c>
      <c r="I462" s="23" t="s">
        <v>195</v>
      </c>
      <c r="J462" s="23" t="s">
        <v>195</v>
      </c>
      <c r="K462" s="23" t="s">
        <v>195</v>
      </c>
      <c r="L462" s="23" t="s">
        <v>195</v>
      </c>
      <c r="M462" s="23" t="s">
        <v>195</v>
      </c>
      <c r="N462" s="23" t="s">
        <v>195</v>
      </c>
      <c r="O462" s="23" t="s">
        <v>195</v>
      </c>
      <c r="P462" s="23" t="s">
        <v>195</v>
      </c>
      <c r="Q462" s="23" t="s">
        <v>195</v>
      </c>
      <c r="R462" s="23" t="s">
        <v>195</v>
      </c>
      <c r="S462" s="23" t="s">
        <v>195</v>
      </c>
      <c r="T462" s="23" t="s">
        <v>195</v>
      </c>
      <c r="U462" s="23" t="s">
        <v>195</v>
      </c>
      <c r="V462" s="23" t="s">
        <v>195</v>
      </c>
      <c r="W462" s="23" t="s">
        <v>195</v>
      </c>
      <c r="X462" s="23" t="s">
        <v>195</v>
      </c>
      <c r="Y462" s="23" t="s">
        <v>195</v>
      </c>
      <c r="Z462" s="23" t="s">
        <v>195</v>
      </c>
      <c r="AA462" s="23" t="s">
        <v>195</v>
      </c>
      <c r="AB462" s="23" t="s">
        <v>195</v>
      </c>
      <c r="AC462" s="23" t="s">
        <v>195</v>
      </c>
      <c r="AD462" s="23" t="s">
        <v>195</v>
      </c>
      <c r="AE462" s="23" t="s">
        <v>195</v>
      </c>
      <c r="AF462" s="23" t="s">
        <v>195</v>
      </c>
      <c r="AG462" s="23" t="s">
        <v>195</v>
      </c>
      <c r="AH462" s="25" t="s">
        <v>529</v>
      </c>
    </row>
    <row r="463" spans="4:34" ht="25.5" x14ac:dyDescent="0.25">
      <c r="D463" s="309" t="s">
        <v>609</v>
      </c>
      <c r="E463" s="318" t="b">
        <f t="shared" si="23"/>
        <v>0</v>
      </c>
      <c r="F463" s="23" t="s">
        <v>195</v>
      </c>
      <c r="G463" s="23" t="s">
        <v>195</v>
      </c>
      <c r="H463" s="23" t="s">
        <v>195</v>
      </c>
      <c r="I463" s="23" t="s">
        <v>195</v>
      </c>
      <c r="J463" s="23" t="s">
        <v>195</v>
      </c>
      <c r="K463" s="23" t="s">
        <v>195</v>
      </c>
      <c r="L463" s="23" t="s">
        <v>195</v>
      </c>
      <c r="M463" s="23" t="s">
        <v>195</v>
      </c>
      <c r="N463" s="23" t="s">
        <v>195</v>
      </c>
      <c r="O463" s="23" t="s">
        <v>195</v>
      </c>
      <c r="P463" s="23" t="s">
        <v>195</v>
      </c>
      <c r="Q463" s="23" t="s">
        <v>195</v>
      </c>
      <c r="R463" s="23" t="s">
        <v>195</v>
      </c>
      <c r="S463" s="23" t="s">
        <v>195</v>
      </c>
      <c r="T463" s="23" t="s">
        <v>195</v>
      </c>
      <c r="U463" s="23" t="s">
        <v>195</v>
      </c>
      <c r="V463" s="23" t="s">
        <v>195</v>
      </c>
      <c r="W463" s="23" t="s">
        <v>195</v>
      </c>
      <c r="X463" s="23" t="s">
        <v>195</v>
      </c>
      <c r="Y463" s="23" t="s">
        <v>195</v>
      </c>
      <c r="Z463" s="23" t="s">
        <v>195</v>
      </c>
      <c r="AA463" s="23" t="s">
        <v>195</v>
      </c>
      <c r="AB463" s="23" t="s">
        <v>195</v>
      </c>
      <c r="AC463" s="23" t="s">
        <v>195</v>
      </c>
      <c r="AD463" s="23" t="s">
        <v>195</v>
      </c>
      <c r="AE463" s="23" t="s">
        <v>195</v>
      </c>
      <c r="AF463" s="23" t="s">
        <v>195</v>
      </c>
      <c r="AG463" s="23" t="s">
        <v>195</v>
      </c>
      <c r="AH463" s="25" t="s">
        <v>529</v>
      </c>
    </row>
    <row r="464" spans="4:34" ht="25.5" x14ac:dyDescent="0.25">
      <c r="D464" s="309" t="s">
        <v>610</v>
      </c>
      <c r="E464" s="318" t="b">
        <f t="shared" si="23"/>
        <v>0</v>
      </c>
      <c r="F464" s="23" t="s">
        <v>195</v>
      </c>
      <c r="G464" s="23" t="s">
        <v>195</v>
      </c>
      <c r="H464" s="23" t="s">
        <v>195</v>
      </c>
      <c r="I464" s="23" t="s">
        <v>195</v>
      </c>
      <c r="J464" s="23" t="s">
        <v>195</v>
      </c>
      <c r="K464" s="23" t="s">
        <v>195</v>
      </c>
      <c r="L464" s="23" t="s">
        <v>195</v>
      </c>
      <c r="M464" s="23" t="s">
        <v>195</v>
      </c>
      <c r="N464" s="23" t="s">
        <v>195</v>
      </c>
      <c r="O464" s="23" t="s">
        <v>195</v>
      </c>
      <c r="P464" s="23" t="s">
        <v>195</v>
      </c>
      <c r="Q464" s="23" t="s">
        <v>195</v>
      </c>
      <c r="R464" s="23" t="s">
        <v>195</v>
      </c>
      <c r="S464" s="23" t="s">
        <v>195</v>
      </c>
      <c r="T464" s="23" t="s">
        <v>195</v>
      </c>
      <c r="U464" s="23" t="s">
        <v>195</v>
      </c>
      <c r="V464" s="23" t="s">
        <v>195</v>
      </c>
      <c r="W464" s="23" t="s">
        <v>195</v>
      </c>
      <c r="X464" s="23" t="s">
        <v>195</v>
      </c>
      <c r="Y464" s="23" t="s">
        <v>195</v>
      </c>
      <c r="Z464" s="23" t="s">
        <v>195</v>
      </c>
      <c r="AA464" s="23" t="s">
        <v>195</v>
      </c>
      <c r="AB464" s="23" t="s">
        <v>195</v>
      </c>
      <c r="AC464" s="23" t="s">
        <v>195</v>
      </c>
      <c r="AD464" s="23" t="s">
        <v>195</v>
      </c>
      <c r="AE464" s="23" t="s">
        <v>195</v>
      </c>
      <c r="AF464" s="23" t="s">
        <v>195</v>
      </c>
      <c r="AG464" s="23" t="s">
        <v>195</v>
      </c>
      <c r="AH464" s="25" t="s">
        <v>529</v>
      </c>
    </row>
    <row r="465" spans="2:34" ht="25.5" x14ac:dyDescent="0.25">
      <c r="D465" s="309" t="s">
        <v>611</v>
      </c>
      <c r="E465" s="318" t="b">
        <f t="shared" si="23"/>
        <v>0</v>
      </c>
      <c r="F465" s="23" t="s">
        <v>195</v>
      </c>
      <c r="G465" s="23" t="s">
        <v>195</v>
      </c>
      <c r="H465" s="23" t="s">
        <v>195</v>
      </c>
      <c r="I465" s="23" t="s">
        <v>195</v>
      </c>
      <c r="J465" s="23" t="s">
        <v>195</v>
      </c>
      <c r="K465" s="23" t="s">
        <v>195</v>
      </c>
      <c r="L465" s="23" t="s">
        <v>195</v>
      </c>
      <c r="M465" s="23" t="s">
        <v>195</v>
      </c>
      <c r="N465" s="23" t="s">
        <v>195</v>
      </c>
      <c r="O465" s="23" t="s">
        <v>195</v>
      </c>
      <c r="P465" s="23" t="s">
        <v>195</v>
      </c>
      <c r="Q465" s="23" t="s">
        <v>195</v>
      </c>
      <c r="R465" s="23" t="s">
        <v>195</v>
      </c>
      <c r="S465" s="23" t="s">
        <v>195</v>
      </c>
      <c r="T465" s="23" t="s">
        <v>195</v>
      </c>
      <c r="U465" s="23" t="s">
        <v>195</v>
      </c>
      <c r="V465" s="23" t="s">
        <v>195</v>
      </c>
      <c r="W465" s="23" t="s">
        <v>195</v>
      </c>
      <c r="X465" s="23" t="s">
        <v>195</v>
      </c>
      <c r="Y465" s="23" t="s">
        <v>195</v>
      </c>
      <c r="Z465" s="23" t="s">
        <v>195</v>
      </c>
      <c r="AA465" s="23" t="s">
        <v>195</v>
      </c>
      <c r="AB465" s="23" t="s">
        <v>195</v>
      </c>
      <c r="AC465" s="23" t="s">
        <v>195</v>
      </c>
      <c r="AD465" s="23" t="s">
        <v>195</v>
      </c>
      <c r="AE465" s="23" t="s">
        <v>195</v>
      </c>
      <c r="AF465" s="23" t="s">
        <v>195</v>
      </c>
      <c r="AG465" s="23" t="s">
        <v>195</v>
      </c>
      <c r="AH465" s="25" t="s">
        <v>529</v>
      </c>
    </row>
    <row r="466" spans="2:34" ht="25.5" x14ac:dyDescent="0.25">
      <c r="D466" s="309" t="s">
        <v>612</v>
      </c>
      <c r="E466" s="318" t="b">
        <f t="shared" si="23"/>
        <v>0</v>
      </c>
      <c r="F466" s="23" t="s">
        <v>195</v>
      </c>
      <c r="G466" s="23" t="s">
        <v>195</v>
      </c>
      <c r="H466" s="23" t="s">
        <v>195</v>
      </c>
      <c r="I466" s="23" t="s">
        <v>195</v>
      </c>
      <c r="J466" s="23" t="s">
        <v>195</v>
      </c>
      <c r="K466" s="23" t="s">
        <v>195</v>
      </c>
      <c r="L466" s="23" t="s">
        <v>195</v>
      </c>
      <c r="M466" s="23" t="s">
        <v>195</v>
      </c>
      <c r="N466" s="23" t="s">
        <v>195</v>
      </c>
      <c r="O466" s="23" t="s">
        <v>195</v>
      </c>
      <c r="P466" s="23" t="s">
        <v>195</v>
      </c>
      <c r="Q466" s="23" t="s">
        <v>195</v>
      </c>
      <c r="R466" s="23" t="s">
        <v>195</v>
      </c>
      <c r="S466" s="23" t="s">
        <v>195</v>
      </c>
      <c r="T466" s="23" t="s">
        <v>195</v>
      </c>
      <c r="U466" s="23" t="s">
        <v>195</v>
      </c>
      <c r="V466" s="23" t="s">
        <v>195</v>
      </c>
      <c r="W466" s="23" t="s">
        <v>195</v>
      </c>
      <c r="X466" s="23" t="s">
        <v>195</v>
      </c>
      <c r="Y466" s="23" t="s">
        <v>195</v>
      </c>
      <c r="Z466" s="23" t="s">
        <v>195</v>
      </c>
      <c r="AA466" s="23" t="s">
        <v>195</v>
      </c>
      <c r="AB466" s="23" t="s">
        <v>195</v>
      </c>
      <c r="AC466" s="23" t="s">
        <v>195</v>
      </c>
      <c r="AD466" s="23" t="s">
        <v>195</v>
      </c>
      <c r="AE466" s="23" t="s">
        <v>195</v>
      </c>
      <c r="AF466" s="23" t="s">
        <v>195</v>
      </c>
      <c r="AG466" s="23" t="s">
        <v>195</v>
      </c>
      <c r="AH466" s="25" t="s">
        <v>529</v>
      </c>
    </row>
    <row r="467" spans="2:34" ht="25.5" x14ac:dyDescent="0.25">
      <c r="D467" s="309" t="s">
        <v>613</v>
      </c>
      <c r="E467" s="318" t="b">
        <f t="shared" si="23"/>
        <v>0</v>
      </c>
      <c r="F467" s="23" t="s">
        <v>195</v>
      </c>
      <c r="G467" s="23" t="s">
        <v>195</v>
      </c>
      <c r="H467" s="23" t="s">
        <v>195</v>
      </c>
      <c r="I467" s="23" t="s">
        <v>195</v>
      </c>
      <c r="J467" s="23" t="s">
        <v>195</v>
      </c>
      <c r="K467" s="23" t="s">
        <v>195</v>
      </c>
      <c r="L467" s="23" t="s">
        <v>195</v>
      </c>
      <c r="M467" s="23" t="s">
        <v>195</v>
      </c>
      <c r="N467" s="23" t="s">
        <v>195</v>
      </c>
      <c r="O467" s="23" t="s">
        <v>195</v>
      </c>
      <c r="P467" s="23" t="s">
        <v>195</v>
      </c>
      <c r="Q467" s="23" t="s">
        <v>195</v>
      </c>
      <c r="R467" s="23" t="s">
        <v>195</v>
      </c>
      <c r="S467" s="23" t="s">
        <v>195</v>
      </c>
      <c r="T467" s="23" t="s">
        <v>195</v>
      </c>
      <c r="U467" s="23" t="s">
        <v>195</v>
      </c>
      <c r="V467" s="23" t="s">
        <v>195</v>
      </c>
      <c r="W467" s="23" t="s">
        <v>195</v>
      </c>
      <c r="X467" s="23" t="s">
        <v>195</v>
      </c>
      <c r="Y467" s="23" t="s">
        <v>195</v>
      </c>
      <c r="Z467" s="23" t="s">
        <v>195</v>
      </c>
      <c r="AA467" s="23" t="s">
        <v>195</v>
      </c>
      <c r="AB467" s="23" t="s">
        <v>195</v>
      </c>
      <c r="AC467" s="23" t="s">
        <v>195</v>
      </c>
      <c r="AD467" s="23" t="s">
        <v>195</v>
      </c>
      <c r="AE467" s="23" t="s">
        <v>195</v>
      </c>
      <c r="AF467" s="23" t="s">
        <v>195</v>
      </c>
      <c r="AG467" s="23" t="s">
        <v>195</v>
      </c>
      <c r="AH467" s="25" t="s">
        <v>529</v>
      </c>
    </row>
    <row r="468" spans="2:34" ht="25.5" x14ac:dyDescent="0.25">
      <c r="D468" s="309" t="s">
        <v>614</v>
      </c>
      <c r="E468" s="318" t="b">
        <f t="shared" si="23"/>
        <v>0</v>
      </c>
      <c r="F468" s="23" t="s">
        <v>195</v>
      </c>
      <c r="G468" s="23" t="s">
        <v>195</v>
      </c>
      <c r="H468" s="23" t="s">
        <v>195</v>
      </c>
      <c r="I468" s="23" t="s">
        <v>195</v>
      </c>
      <c r="J468" s="23" t="s">
        <v>195</v>
      </c>
      <c r="K468" s="23" t="s">
        <v>195</v>
      </c>
      <c r="L468" s="23" t="s">
        <v>195</v>
      </c>
      <c r="M468" s="23" t="s">
        <v>195</v>
      </c>
      <c r="N468" s="23" t="s">
        <v>195</v>
      </c>
      <c r="O468" s="23" t="s">
        <v>195</v>
      </c>
      <c r="P468" s="23" t="s">
        <v>195</v>
      </c>
      <c r="Q468" s="23" t="s">
        <v>195</v>
      </c>
      <c r="R468" s="23" t="s">
        <v>195</v>
      </c>
      <c r="S468" s="23" t="s">
        <v>195</v>
      </c>
      <c r="T468" s="23" t="s">
        <v>195</v>
      </c>
      <c r="U468" s="23" t="s">
        <v>195</v>
      </c>
      <c r="V468" s="23" t="s">
        <v>195</v>
      </c>
      <c r="W468" s="23" t="s">
        <v>195</v>
      </c>
      <c r="X468" s="23" t="s">
        <v>195</v>
      </c>
      <c r="Y468" s="23" t="s">
        <v>195</v>
      </c>
      <c r="Z468" s="23" t="s">
        <v>195</v>
      </c>
      <c r="AA468" s="23" t="s">
        <v>195</v>
      </c>
      <c r="AB468" s="23" t="s">
        <v>195</v>
      </c>
      <c r="AC468" s="23" t="s">
        <v>195</v>
      </c>
      <c r="AD468" s="23" t="s">
        <v>195</v>
      </c>
      <c r="AE468" s="23" t="s">
        <v>195</v>
      </c>
      <c r="AF468" s="23" t="s">
        <v>195</v>
      </c>
      <c r="AG468" s="23" t="s">
        <v>195</v>
      </c>
      <c r="AH468" s="25" t="s">
        <v>529</v>
      </c>
    </row>
    <row r="469" spans="2:34" ht="25.5" x14ac:dyDescent="0.25">
      <c r="D469" s="309" t="s">
        <v>615</v>
      </c>
      <c r="E469" s="318" t="b">
        <f t="shared" si="23"/>
        <v>0</v>
      </c>
      <c r="F469" s="23" t="s">
        <v>195</v>
      </c>
      <c r="G469" s="23" t="s">
        <v>195</v>
      </c>
      <c r="H469" s="23" t="s">
        <v>195</v>
      </c>
      <c r="I469" s="23" t="s">
        <v>195</v>
      </c>
      <c r="J469" s="23" t="s">
        <v>195</v>
      </c>
      <c r="K469" s="23" t="s">
        <v>195</v>
      </c>
      <c r="L469" s="23" t="s">
        <v>195</v>
      </c>
      <c r="M469" s="23" t="s">
        <v>195</v>
      </c>
      <c r="N469" s="23" t="s">
        <v>195</v>
      </c>
      <c r="O469" s="23" t="s">
        <v>195</v>
      </c>
      <c r="P469" s="23" t="s">
        <v>195</v>
      </c>
      <c r="Q469" s="23" t="s">
        <v>195</v>
      </c>
      <c r="R469" s="23" t="s">
        <v>195</v>
      </c>
      <c r="S469" s="23" t="s">
        <v>195</v>
      </c>
      <c r="T469" s="23" t="s">
        <v>195</v>
      </c>
      <c r="U469" s="23" t="s">
        <v>195</v>
      </c>
      <c r="V469" s="23" t="s">
        <v>195</v>
      </c>
      <c r="W469" s="23" t="s">
        <v>195</v>
      </c>
      <c r="X469" s="23" t="s">
        <v>195</v>
      </c>
      <c r="Y469" s="23" t="s">
        <v>195</v>
      </c>
      <c r="Z469" s="23" t="s">
        <v>195</v>
      </c>
      <c r="AA469" s="23" t="s">
        <v>195</v>
      </c>
      <c r="AB469" s="23" t="s">
        <v>195</v>
      </c>
      <c r="AC469" s="23" t="s">
        <v>195</v>
      </c>
      <c r="AD469" s="23" t="s">
        <v>195</v>
      </c>
      <c r="AE469" s="23" t="s">
        <v>195</v>
      </c>
      <c r="AF469" s="23" t="s">
        <v>195</v>
      </c>
      <c r="AG469" s="23" t="s">
        <v>195</v>
      </c>
      <c r="AH469" s="25" t="s">
        <v>529</v>
      </c>
    </row>
    <row r="470" spans="2:34" ht="25.5" x14ac:dyDescent="0.25">
      <c r="D470" s="304" t="s">
        <v>616</v>
      </c>
      <c r="E470" s="318" t="b">
        <f t="shared" si="23"/>
        <v>0</v>
      </c>
      <c r="F470" s="23" t="s">
        <v>195</v>
      </c>
      <c r="G470" s="23" t="s">
        <v>195</v>
      </c>
      <c r="H470" s="23" t="s">
        <v>195</v>
      </c>
      <c r="I470" s="23" t="s">
        <v>195</v>
      </c>
      <c r="J470" s="23" t="s">
        <v>195</v>
      </c>
      <c r="K470" s="23" t="s">
        <v>195</v>
      </c>
      <c r="L470" s="23" t="s">
        <v>195</v>
      </c>
      <c r="M470" s="23" t="s">
        <v>195</v>
      </c>
      <c r="N470" s="23" t="s">
        <v>195</v>
      </c>
      <c r="O470" s="23" t="s">
        <v>195</v>
      </c>
      <c r="P470" s="23" t="s">
        <v>195</v>
      </c>
      <c r="Q470" s="23" t="s">
        <v>195</v>
      </c>
      <c r="R470" s="23" t="s">
        <v>195</v>
      </c>
      <c r="S470" s="23" t="s">
        <v>195</v>
      </c>
      <c r="T470" s="23" t="s">
        <v>195</v>
      </c>
      <c r="U470" s="23" t="s">
        <v>195</v>
      </c>
      <c r="V470" s="23" t="s">
        <v>195</v>
      </c>
      <c r="W470" s="23" t="s">
        <v>195</v>
      </c>
      <c r="X470" s="23" t="s">
        <v>195</v>
      </c>
      <c r="Y470" s="23" t="s">
        <v>195</v>
      </c>
      <c r="Z470" s="23" t="s">
        <v>195</v>
      </c>
      <c r="AA470" s="23" t="s">
        <v>195</v>
      </c>
      <c r="AB470" s="23" t="s">
        <v>195</v>
      </c>
      <c r="AC470" s="23" t="s">
        <v>195</v>
      </c>
      <c r="AD470" s="23" t="s">
        <v>195</v>
      </c>
      <c r="AE470" s="23" t="s">
        <v>195</v>
      </c>
      <c r="AF470" s="23" t="s">
        <v>195</v>
      </c>
      <c r="AG470" s="23" t="s">
        <v>195</v>
      </c>
      <c r="AH470" s="25" t="s">
        <v>529</v>
      </c>
    </row>
    <row r="471" spans="2:34" ht="25.5" x14ac:dyDescent="0.25">
      <c r="B471" s="12" t="s">
        <v>617</v>
      </c>
      <c r="C471" s="12" t="s">
        <v>618</v>
      </c>
      <c r="D471" s="307" t="s">
        <v>619</v>
      </c>
      <c r="E471" s="318" t="b">
        <f t="shared" si="23"/>
        <v>0</v>
      </c>
      <c r="F471" s="23" t="s">
        <v>195</v>
      </c>
      <c r="G471" s="23">
        <v>36</v>
      </c>
      <c r="H471" s="23">
        <v>38</v>
      </c>
      <c r="I471" s="23">
        <v>33</v>
      </c>
      <c r="J471" s="23">
        <v>39</v>
      </c>
      <c r="K471" s="23">
        <v>41</v>
      </c>
      <c r="L471" s="23">
        <v>18</v>
      </c>
      <c r="M471" s="23">
        <v>47</v>
      </c>
      <c r="N471" s="23">
        <v>17</v>
      </c>
      <c r="O471" s="23">
        <v>17</v>
      </c>
      <c r="P471" s="23">
        <v>26</v>
      </c>
      <c r="Q471" s="23">
        <v>19</v>
      </c>
      <c r="R471" s="23">
        <v>50</v>
      </c>
      <c r="S471" s="23">
        <v>48</v>
      </c>
      <c r="T471" s="23">
        <v>9</v>
      </c>
      <c r="U471" s="23">
        <v>42.8</v>
      </c>
      <c r="V471" s="23">
        <v>8</v>
      </c>
      <c r="W471" s="23">
        <v>6</v>
      </c>
      <c r="X471" s="23">
        <v>7</v>
      </c>
      <c r="Y471" s="23">
        <v>22.1</v>
      </c>
      <c r="Z471" s="23">
        <v>40</v>
      </c>
      <c r="AA471" s="23">
        <v>9.1</v>
      </c>
      <c r="AB471" s="23">
        <v>37</v>
      </c>
      <c r="AC471" s="23">
        <v>42</v>
      </c>
      <c r="AD471" s="23">
        <v>31</v>
      </c>
      <c r="AE471" s="23" t="s">
        <v>195</v>
      </c>
      <c r="AF471" s="23" t="s">
        <v>195</v>
      </c>
      <c r="AG471" s="23" t="s">
        <v>195</v>
      </c>
      <c r="AH471" s="12" t="s">
        <v>627</v>
      </c>
    </row>
    <row r="472" spans="2:34" x14ac:dyDescent="0.25">
      <c r="C472" s="12" t="s">
        <v>734</v>
      </c>
      <c r="D472" s="299" t="s">
        <v>199</v>
      </c>
      <c r="E472" s="321" t="b">
        <f t="shared" si="23"/>
        <v>0</v>
      </c>
      <c r="F472" s="11" t="s">
        <v>195</v>
      </c>
      <c r="G472" s="11">
        <v>2006</v>
      </c>
      <c r="H472" s="11">
        <v>2011</v>
      </c>
      <c r="I472" s="11">
        <v>2012</v>
      </c>
      <c r="J472" s="11">
        <v>2010</v>
      </c>
      <c r="K472" s="11">
        <v>2011</v>
      </c>
      <c r="L472" s="11">
        <v>2012</v>
      </c>
      <c r="M472" s="11">
        <v>2006</v>
      </c>
      <c r="N472" s="11">
        <v>2012</v>
      </c>
      <c r="O472" s="11">
        <v>2010</v>
      </c>
      <c r="P472" s="11">
        <v>2009</v>
      </c>
      <c r="Q472" s="11">
        <v>2009</v>
      </c>
      <c r="R472" s="11">
        <v>2010</v>
      </c>
      <c r="S472" s="11">
        <v>2011</v>
      </c>
      <c r="T472" s="11">
        <v>2007</v>
      </c>
      <c r="U472" s="11">
        <v>2013</v>
      </c>
      <c r="V472" s="11">
        <v>2010</v>
      </c>
      <c r="W472" s="11">
        <v>2003</v>
      </c>
      <c r="X472" s="11">
        <v>2010</v>
      </c>
      <c r="Y472" s="11">
        <v>2012</v>
      </c>
      <c r="Z472" s="11">
        <v>2011</v>
      </c>
      <c r="AA472" s="11">
        <v>2012</v>
      </c>
      <c r="AB472" s="11">
        <v>2010</v>
      </c>
      <c r="AC472" s="11">
        <v>2007</v>
      </c>
      <c r="AD472" s="11">
        <v>2011</v>
      </c>
      <c r="AE472" s="11" t="s">
        <v>195</v>
      </c>
      <c r="AF472" s="11" t="s">
        <v>195</v>
      </c>
      <c r="AG472" s="11" t="s">
        <v>195</v>
      </c>
    </row>
    <row r="473" spans="2:34" x14ac:dyDescent="0.25">
      <c r="D473" s="310" t="s">
        <v>620</v>
      </c>
      <c r="E473" s="318" t="b">
        <f t="shared" si="23"/>
        <v>0</v>
      </c>
      <c r="F473" s="24" t="s">
        <v>195</v>
      </c>
      <c r="G473" s="24" t="s">
        <v>195</v>
      </c>
      <c r="H473" s="24" t="s">
        <v>195</v>
      </c>
      <c r="I473" s="24" t="s">
        <v>195</v>
      </c>
      <c r="J473" s="24" t="s">
        <v>195</v>
      </c>
      <c r="K473" s="24" t="s">
        <v>195</v>
      </c>
      <c r="L473" s="24" t="s">
        <v>195</v>
      </c>
      <c r="M473" s="24" t="s">
        <v>195</v>
      </c>
      <c r="N473" s="24" t="s">
        <v>195</v>
      </c>
      <c r="O473" s="24" t="s">
        <v>195</v>
      </c>
      <c r="P473" s="24" t="s">
        <v>195</v>
      </c>
      <c r="Q473" s="24" t="s">
        <v>195</v>
      </c>
      <c r="R473" s="24" t="s">
        <v>195</v>
      </c>
      <c r="S473" s="24" t="s">
        <v>195</v>
      </c>
      <c r="T473" s="24" t="s">
        <v>195</v>
      </c>
      <c r="U473" s="24" t="s">
        <v>195</v>
      </c>
      <c r="V473" s="24" t="s">
        <v>195</v>
      </c>
      <c r="W473" s="24" t="s">
        <v>195</v>
      </c>
      <c r="X473" s="24" t="s">
        <v>195</v>
      </c>
      <c r="Y473" s="24" t="s">
        <v>195</v>
      </c>
      <c r="Z473" s="24" t="s">
        <v>195</v>
      </c>
      <c r="AA473" s="24" t="s">
        <v>195</v>
      </c>
      <c r="AB473" s="24" t="s">
        <v>195</v>
      </c>
      <c r="AC473" s="24" t="s">
        <v>195</v>
      </c>
      <c r="AD473" s="24" t="s">
        <v>195</v>
      </c>
      <c r="AE473" s="23" t="s">
        <v>195</v>
      </c>
      <c r="AF473" s="23" t="s">
        <v>195</v>
      </c>
      <c r="AG473" s="23" t="s">
        <v>195</v>
      </c>
      <c r="AH473" s="25" t="s">
        <v>529</v>
      </c>
    </row>
    <row r="474" spans="2:34" x14ac:dyDescent="0.25">
      <c r="C474" s="12" t="s">
        <v>735</v>
      </c>
      <c r="D474" s="306" t="s">
        <v>621</v>
      </c>
      <c r="E474" s="318" t="b">
        <f t="shared" si="23"/>
        <v>0</v>
      </c>
      <c r="F474" s="23">
        <v>57</v>
      </c>
      <c r="G474" s="23" t="s">
        <v>195</v>
      </c>
      <c r="H474" s="23">
        <v>44</v>
      </c>
      <c r="I474" s="23" t="s">
        <v>195</v>
      </c>
      <c r="J474" s="23" t="s">
        <v>195</v>
      </c>
      <c r="K474" s="23" t="s">
        <v>195</v>
      </c>
      <c r="L474" s="23" t="s">
        <v>195</v>
      </c>
      <c r="M474" s="23" t="s">
        <v>195</v>
      </c>
      <c r="N474" s="23">
        <v>74</v>
      </c>
      <c r="O474" s="23">
        <v>82</v>
      </c>
      <c r="P474" s="23">
        <v>52</v>
      </c>
      <c r="Q474" s="23" t="s">
        <v>195</v>
      </c>
      <c r="R474" s="23">
        <v>30</v>
      </c>
      <c r="S474" s="23">
        <v>18</v>
      </c>
      <c r="T474" s="23" t="s">
        <v>195</v>
      </c>
      <c r="U474" s="23" t="s">
        <v>195</v>
      </c>
      <c r="V474" s="23" t="s">
        <v>195</v>
      </c>
      <c r="W474" s="23" t="s">
        <v>195</v>
      </c>
      <c r="X474" s="23">
        <v>32</v>
      </c>
      <c r="Y474" s="23">
        <v>70</v>
      </c>
      <c r="Z474" s="23" t="s">
        <v>195</v>
      </c>
      <c r="AA474" s="23">
        <v>85</v>
      </c>
      <c r="AB474" s="23" t="s">
        <v>195</v>
      </c>
      <c r="AC474" s="23" t="s">
        <v>195</v>
      </c>
      <c r="AD474" s="23" t="s">
        <v>195</v>
      </c>
      <c r="AE474" s="23" t="s">
        <v>195</v>
      </c>
      <c r="AF474" s="23" t="s">
        <v>195</v>
      </c>
      <c r="AG474" s="23" t="s">
        <v>195</v>
      </c>
      <c r="AH474" s="12" t="s">
        <v>627</v>
      </c>
    </row>
    <row r="475" spans="2:34" x14ac:dyDescent="0.25">
      <c r="C475" s="12" t="s">
        <v>736</v>
      </c>
      <c r="D475" s="298" t="s">
        <v>622</v>
      </c>
      <c r="E475" s="318" t="b">
        <f t="shared" si="23"/>
        <v>0</v>
      </c>
      <c r="F475" s="23">
        <v>66</v>
      </c>
      <c r="G475" s="23" t="s">
        <v>195</v>
      </c>
      <c r="H475" s="23">
        <v>39</v>
      </c>
      <c r="I475" s="23" t="s">
        <v>195</v>
      </c>
      <c r="J475" s="23" t="s">
        <v>195</v>
      </c>
      <c r="K475" s="23" t="s">
        <v>195</v>
      </c>
      <c r="L475" s="23" t="s">
        <v>195</v>
      </c>
      <c r="M475" s="23" t="s">
        <v>195</v>
      </c>
      <c r="N475" s="23">
        <v>74</v>
      </c>
      <c r="O475" s="23">
        <v>80</v>
      </c>
      <c r="P475" s="23">
        <v>48</v>
      </c>
      <c r="Q475" s="23" t="s">
        <v>195</v>
      </c>
      <c r="R475" s="23">
        <v>29</v>
      </c>
      <c r="S475" s="23">
        <v>17</v>
      </c>
      <c r="T475" s="23" t="s">
        <v>195</v>
      </c>
      <c r="U475" s="23" t="s">
        <v>195</v>
      </c>
      <c r="V475" s="23" t="s">
        <v>195</v>
      </c>
      <c r="W475" s="23" t="s">
        <v>195</v>
      </c>
      <c r="X475" s="23">
        <v>38</v>
      </c>
      <c r="Y475" s="23">
        <v>78</v>
      </c>
      <c r="Z475" s="23" t="s">
        <v>195</v>
      </c>
      <c r="AA475" s="23">
        <v>85</v>
      </c>
      <c r="AB475" s="23" t="s">
        <v>195</v>
      </c>
      <c r="AC475" s="23" t="s">
        <v>195</v>
      </c>
      <c r="AD475" s="23" t="s">
        <v>195</v>
      </c>
      <c r="AE475" s="23" t="s">
        <v>195</v>
      </c>
      <c r="AF475" s="23" t="s">
        <v>195</v>
      </c>
      <c r="AG475" s="23" t="s">
        <v>195</v>
      </c>
      <c r="AH475" s="12" t="s">
        <v>627</v>
      </c>
    </row>
    <row r="476" spans="2:34" x14ac:dyDescent="0.25">
      <c r="C476" s="12" t="s">
        <v>699</v>
      </c>
      <c r="D476" s="306" t="s">
        <v>623</v>
      </c>
      <c r="E476" s="318" t="b">
        <f t="shared" si="23"/>
        <v>0</v>
      </c>
      <c r="F476" s="23" t="s">
        <v>195</v>
      </c>
      <c r="G476" s="23" t="s">
        <v>195</v>
      </c>
      <c r="H476" s="23">
        <v>22.4</v>
      </c>
      <c r="I476" s="23" t="s">
        <v>195</v>
      </c>
      <c r="J476" s="23">
        <v>20.8</v>
      </c>
      <c r="K476" s="23" t="s">
        <v>195</v>
      </c>
      <c r="L476" s="23">
        <v>9.8000000000000007</v>
      </c>
      <c r="M476" s="23">
        <v>4.5</v>
      </c>
      <c r="N476" s="23" t="s">
        <v>195</v>
      </c>
      <c r="O476" s="23" t="s">
        <v>195</v>
      </c>
      <c r="P476" s="23">
        <v>11.3</v>
      </c>
      <c r="Q476" s="23" t="s">
        <v>195</v>
      </c>
      <c r="R476" s="23">
        <v>17.8</v>
      </c>
      <c r="S476" s="23">
        <v>9.3000000000000007</v>
      </c>
      <c r="T476" s="23" t="s">
        <v>195</v>
      </c>
      <c r="U476" s="23">
        <v>5.6</v>
      </c>
      <c r="V476" s="23">
        <v>12</v>
      </c>
      <c r="W476" s="23" t="s">
        <v>195</v>
      </c>
      <c r="X476" s="23" t="s">
        <v>195</v>
      </c>
      <c r="Y476" s="23" t="s">
        <v>195</v>
      </c>
      <c r="Z476" s="23">
        <v>19.2</v>
      </c>
      <c r="AA476" s="23">
        <v>0.3</v>
      </c>
      <c r="AB476" s="23">
        <v>13.2</v>
      </c>
      <c r="AC476" s="23">
        <v>15.5</v>
      </c>
      <c r="AD476" s="23">
        <v>18</v>
      </c>
      <c r="AE476" s="23" t="s">
        <v>195</v>
      </c>
      <c r="AF476" s="23" t="s">
        <v>195</v>
      </c>
      <c r="AG476" s="23" t="s">
        <v>195</v>
      </c>
      <c r="AH476" s="12" t="s">
        <v>207</v>
      </c>
    </row>
    <row r="477" spans="2:34" x14ac:dyDescent="0.25">
      <c r="D477" s="299" t="s">
        <v>199</v>
      </c>
      <c r="E477" s="321" t="b">
        <f t="shared" si="23"/>
        <v>0</v>
      </c>
      <c r="F477" s="23" t="s">
        <v>195</v>
      </c>
      <c r="G477" s="23" t="s">
        <v>195</v>
      </c>
      <c r="H477" s="23">
        <v>2011</v>
      </c>
      <c r="I477" s="23" t="s">
        <v>195</v>
      </c>
      <c r="J477" s="23">
        <v>2007</v>
      </c>
      <c r="K477" s="23" t="s">
        <v>195</v>
      </c>
      <c r="L477" s="23">
        <v>2012</v>
      </c>
      <c r="M477" s="23">
        <v>2006</v>
      </c>
      <c r="N477" s="23" t="s">
        <v>195</v>
      </c>
      <c r="O477" s="23" t="s">
        <v>195</v>
      </c>
      <c r="P477" s="23">
        <v>2009</v>
      </c>
      <c r="Q477" s="23" t="s">
        <v>195</v>
      </c>
      <c r="R477" s="23">
        <v>2010</v>
      </c>
      <c r="S477" s="23">
        <v>2011</v>
      </c>
      <c r="T477" s="23" t="s">
        <v>195</v>
      </c>
      <c r="U477" s="23">
        <v>2013</v>
      </c>
      <c r="V477" s="23">
        <v>2010</v>
      </c>
      <c r="W477" s="23" t="s">
        <v>195</v>
      </c>
      <c r="X477" s="23" t="s">
        <v>195</v>
      </c>
      <c r="Y477" s="23" t="s">
        <v>195</v>
      </c>
      <c r="Z477" s="23">
        <v>2011</v>
      </c>
      <c r="AA477" s="23">
        <v>2007</v>
      </c>
      <c r="AB477" s="23">
        <v>2010</v>
      </c>
      <c r="AC477" s="23">
        <v>2007</v>
      </c>
      <c r="AD477" s="11">
        <v>2011</v>
      </c>
      <c r="AE477" s="23" t="s">
        <v>195</v>
      </c>
      <c r="AF477" s="23" t="s">
        <v>195</v>
      </c>
      <c r="AG477" s="23" t="s">
        <v>195</v>
      </c>
    </row>
    <row r="478" spans="2:34" x14ac:dyDescent="0.25">
      <c r="D478" s="308" t="s">
        <v>624</v>
      </c>
      <c r="E478" s="318" t="b">
        <f t="shared" si="23"/>
        <v>0</v>
      </c>
      <c r="F478" s="19" t="s">
        <v>195</v>
      </c>
      <c r="G478" s="19" t="s">
        <v>195</v>
      </c>
      <c r="H478" s="19">
        <v>27.5</v>
      </c>
      <c r="I478" s="19">
        <v>11.74</v>
      </c>
      <c r="J478" s="19">
        <v>4.5</v>
      </c>
      <c r="K478" s="19" t="s">
        <v>195</v>
      </c>
      <c r="L478" s="19">
        <v>6.72</v>
      </c>
      <c r="M478" s="19">
        <v>1.7</v>
      </c>
      <c r="N478" s="19">
        <v>8.02</v>
      </c>
      <c r="O478" s="19">
        <v>0</v>
      </c>
      <c r="P478" s="19" t="s">
        <v>195</v>
      </c>
      <c r="Q478" s="19" t="s">
        <v>195</v>
      </c>
      <c r="R478" s="19" t="s">
        <v>195</v>
      </c>
      <c r="S478" s="19" t="s">
        <v>195</v>
      </c>
      <c r="T478" s="19" t="s">
        <v>195</v>
      </c>
      <c r="U478" s="19">
        <v>18.97</v>
      </c>
      <c r="V478" s="19">
        <v>42.07</v>
      </c>
      <c r="W478" s="19" t="s">
        <v>195</v>
      </c>
      <c r="X478" s="19">
        <v>64.14</v>
      </c>
      <c r="Y478" s="19" t="s">
        <v>195</v>
      </c>
      <c r="Z478" s="19" t="s">
        <v>195</v>
      </c>
      <c r="AA478" s="19">
        <v>2.2999999999999998</v>
      </c>
      <c r="AB478" s="19" t="s">
        <v>195</v>
      </c>
      <c r="AC478" s="19" t="s">
        <v>195</v>
      </c>
      <c r="AD478" s="19">
        <v>25.06</v>
      </c>
      <c r="AE478" s="19" t="s">
        <v>195</v>
      </c>
      <c r="AF478" s="19" t="s">
        <v>195</v>
      </c>
      <c r="AG478" s="19" t="s">
        <v>195</v>
      </c>
      <c r="AH478" s="12" t="s">
        <v>460</v>
      </c>
    </row>
    <row r="479" spans="2:34" x14ac:dyDescent="0.25">
      <c r="D479" s="304" t="s">
        <v>199</v>
      </c>
      <c r="E479" s="321" t="b">
        <f t="shared" si="23"/>
        <v>0</v>
      </c>
      <c r="F479" s="23" t="s">
        <v>195</v>
      </c>
      <c r="G479" s="23" t="s">
        <v>195</v>
      </c>
      <c r="H479" s="23">
        <v>2012</v>
      </c>
      <c r="I479" s="23">
        <v>2011</v>
      </c>
      <c r="J479" s="23">
        <v>2012</v>
      </c>
      <c r="K479" s="23" t="s">
        <v>195</v>
      </c>
      <c r="L479" s="23">
        <v>2011</v>
      </c>
      <c r="M479" s="23">
        <v>2012</v>
      </c>
      <c r="N479" s="23">
        <v>2011</v>
      </c>
      <c r="O479" s="23">
        <v>2013</v>
      </c>
      <c r="P479" s="23" t="s">
        <v>195</v>
      </c>
      <c r="Q479" s="23" t="s">
        <v>195</v>
      </c>
      <c r="R479" s="23" t="s">
        <v>195</v>
      </c>
      <c r="S479" s="23" t="s">
        <v>195</v>
      </c>
      <c r="T479" s="23" t="s">
        <v>195</v>
      </c>
      <c r="U479" s="23">
        <v>2011</v>
      </c>
      <c r="V479" s="23">
        <v>2011</v>
      </c>
      <c r="W479" s="23" t="s">
        <v>195</v>
      </c>
      <c r="X479" s="23">
        <v>2011</v>
      </c>
      <c r="Y479" s="23" t="s">
        <v>195</v>
      </c>
      <c r="Z479" s="23" t="s">
        <v>195</v>
      </c>
      <c r="AA479" s="23">
        <v>2013</v>
      </c>
      <c r="AB479" s="23" t="s">
        <v>195</v>
      </c>
      <c r="AC479" s="23" t="s">
        <v>195</v>
      </c>
      <c r="AD479" s="23">
        <v>2011</v>
      </c>
      <c r="AE479" s="23" t="s">
        <v>195</v>
      </c>
      <c r="AF479" s="23" t="s">
        <v>195</v>
      </c>
      <c r="AG479" s="23" t="s">
        <v>195</v>
      </c>
      <c r="AH479" s="12" t="s">
        <v>460</v>
      </c>
    </row>
    <row r="480" spans="2:34" x14ac:dyDescent="0.25">
      <c r="D480" s="308" t="s">
        <v>625</v>
      </c>
      <c r="E480" s="318" t="b">
        <f t="shared" si="23"/>
        <v>0</v>
      </c>
      <c r="F480" s="19" t="s">
        <v>195</v>
      </c>
      <c r="G480" s="19" t="s">
        <v>195</v>
      </c>
      <c r="H480" s="19">
        <v>28.8</v>
      </c>
      <c r="I480" s="19">
        <v>13.8</v>
      </c>
      <c r="J480" s="19">
        <v>5.5</v>
      </c>
      <c r="K480" s="19" t="s">
        <v>195</v>
      </c>
      <c r="L480" s="19">
        <v>13.34</v>
      </c>
      <c r="M480" s="19">
        <v>3.5</v>
      </c>
      <c r="N480" s="19">
        <v>6.14</v>
      </c>
      <c r="O480" s="19">
        <v>0</v>
      </c>
      <c r="P480" s="19">
        <v>12.2</v>
      </c>
      <c r="Q480" s="19" t="s">
        <v>195</v>
      </c>
      <c r="R480" s="19" t="s">
        <v>195</v>
      </c>
      <c r="S480" s="19" t="s">
        <v>195</v>
      </c>
      <c r="T480" s="19" t="s">
        <v>195</v>
      </c>
      <c r="U480" s="19">
        <v>15.08</v>
      </c>
      <c r="V480" s="19" t="s">
        <v>195</v>
      </c>
      <c r="W480" s="19" t="s">
        <v>195</v>
      </c>
      <c r="X480" s="19" t="s">
        <v>195</v>
      </c>
      <c r="Y480" s="19">
        <v>5.3</v>
      </c>
      <c r="Z480" s="19" t="s">
        <v>195</v>
      </c>
      <c r="AA480" s="19">
        <v>3</v>
      </c>
      <c r="AB480" s="19">
        <v>18.2</v>
      </c>
      <c r="AC480" s="19" t="s">
        <v>195</v>
      </c>
      <c r="AD480" s="19" t="s">
        <v>195</v>
      </c>
      <c r="AE480" s="19" t="s">
        <v>195</v>
      </c>
      <c r="AF480" s="19" t="s">
        <v>195</v>
      </c>
      <c r="AG480" s="19" t="s">
        <v>195</v>
      </c>
      <c r="AH480" s="12" t="s">
        <v>460</v>
      </c>
    </row>
    <row r="481" spans="1:34" x14ac:dyDescent="0.25">
      <c r="D481" s="304" t="s">
        <v>199</v>
      </c>
      <c r="E481" s="321" t="b">
        <f t="shared" si="23"/>
        <v>0</v>
      </c>
      <c r="F481" s="23" t="s">
        <v>195</v>
      </c>
      <c r="G481" s="23" t="s">
        <v>195</v>
      </c>
      <c r="H481" s="23">
        <v>2012</v>
      </c>
      <c r="I481" s="23">
        <v>2012</v>
      </c>
      <c r="J481" s="23">
        <v>2012</v>
      </c>
      <c r="K481" s="23" t="s">
        <v>195</v>
      </c>
      <c r="L481" s="23">
        <v>2011</v>
      </c>
      <c r="M481" s="23">
        <v>2012</v>
      </c>
      <c r="N481" s="23">
        <v>2011</v>
      </c>
      <c r="O481" s="23">
        <v>2007</v>
      </c>
      <c r="P481" s="23">
        <v>2011</v>
      </c>
      <c r="Q481" s="23" t="s">
        <v>195</v>
      </c>
      <c r="R481" s="23" t="s">
        <v>195</v>
      </c>
      <c r="S481" s="23" t="s">
        <v>195</v>
      </c>
      <c r="T481" s="23" t="s">
        <v>195</v>
      </c>
      <c r="U481" s="23">
        <v>2011</v>
      </c>
      <c r="V481" s="23" t="s">
        <v>195</v>
      </c>
      <c r="W481" s="23" t="s">
        <v>195</v>
      </c>
      <c r="X481" s="23" t="s">
        <v>195</v>
      </c>
      <c r="Y481" s="23">
        <v>2012</v>
      </c>
      <c r="Z481" s="23" t="s">
        <v>195</v>
      </c>
      <c r="AA481" s="23">
        <v>2013</v>
      </c>
      <c r="AB481" s="23">
        <v>2013</v>
      </c>
      <c r="AC481" s="23" t="s">
        <v>195</v>
      </c>
      <c r="AD481" s="23" t="s">
        <v>195</v>
      </c>
      <c r="AE481" s="23" t="s">
        <v>195</v>
      </c>
      <c r="AF481" s="23" t="s">
        <v>195</v>
      </c>
      <c r="AG481" s="23" t="s">
        <v>195</v>
      </c>
      <c r="AH481" s="12" t="s">
        <v>460</v>
      </c>
    </row>
    <row r="482" spans="1:34" x14ac:dyDescent="0.25">
      <c r="D482" s="308" t="s">
        <v>626</v>
      </c>
      <c r="E482" s="318" t="b">
        <f t="shared" si="23"/>
        <v>0</v>
      </c>
      <c r="F482" s="19" t="s">
        <v>195</v>
      </c>
      <c r="G482" s="19" t="s">
        <v>195</v>
      </c>
      <c r="H482" s="19" t="s">
        <v>195</v>
      </c>
      <c r="I482" s="19" t="s">
        <v>195</v>
      </c>
      <c r="J482" s="19" t="s">
        <v>195</v>
      </c>
      <c r="K482" s="19" t="s">
        <v>195</v>
      </c>
      <c r="L482" s="19" t="s">
        <v>195</v>
      </c>
      <c r="M482" s="19">
        <v>5.25</v>
      </c>
      <c r="N482" s="19">
        <v>11.59</v>
      </c>
      <c r="O482" s="19">
        <v>6.64</v>
      </c>
      <c r="P482" s="19">
        <v>15.97</v>
      </c>
      <c r="Q482" s="19" t="s">
        <v>195</v>
      </c>
      <c r="R482" s="19" t="s">
        <v>195</v>
      </c>
      <c r="S482" s="19" t="s">
        <v>195</v>
      </c>
      <c r="T482" s="19" t="s">
        <v>195</v>
      </c>
      <c r="U482" s="19">
        <v>3.66</v>
      </c>
      <c r="V482" s="19" t="s">
        <v>195</v>
      </c>
      <c r="W482" s="19" t="s">
        <v>195</v>
      </c>
      <c r="X482" s="19" t="s">
        <v>195</v>
      </c>
      <c r="Y482" s="19">
        <v>25</v>
      </c>
      <c r="Z482" s="19" t="s">
        <v>195</v>
      </c>
      <c r="AA482" s="19">
        <v>6.4</v>
      </c>
      <c r="AB482" s="19">
        <v>12.3</v>
      </c>
      <c r="AC482" s="19" t="s">
        <v>195</v>
      </c>
      <c r="AD482" s="19" t="s">
        <v>195</v>
      </c>
      <c r="AE482" s="19" t="s">
        <v>195</v>
      </c>
      <c r="AF482" s="19" t="s">
        <v>195</v>
      </c>
      <c r="AG482" s="19" t="s">
        <v>195</v>
      </c>
      <c r="AH482" s="12" t="s">
        <v>460</v>
      </c>
    </row>
    <row r="483" spans="1:34" x14ac:dyDescent="0.25">
      <c r="D483" s="304" t="s">
        <v>199</v>
      </c>
      <c r="E483" s="321" t="b">
        <f t="shared" si="23"/>
        <v>0</v>
      </c>
      <c r="F483" s="23" t="s">
        <v>195</v>
      </c>
      <c r="G483" s="23" t="s">
        <v>195</v>
      </c>
      <c r="H483" s="23" t="s">
        <v>195</v>
      </c>
      <c r="I483" s="23" t="s">
        <v>195</v>
      </c>
      <c r="J483" s="23" t="s">
        <v>195</v>
      </c>
      <c r="K483" s="23" t="s">
        <v>195</v>
      </c>
      <c r="L483" s="23" t="s">
        <v>195</v>
      </c>
      <c r="M483" s="23">
        <v>2013</v>
      </c>
      <c r="N483" s="23">
        <v>2011</v>
      </c>
      <c r="O483" s="23">
        <v>2011</v>
      </c>
      <c r="P483" s="23">
        <v>2013</v>
      </c>
      <c r="Q483" s="23" t="s">
        <v>195</v>
      </c>
      <c r="R483" s="23" t="s">
        <v>195</v>
      </c>
      <c r="S483" s="23" t="s">
        <v>195</v>
      </c>
      <c r="T483" s="23" t="s">
        <v>195</v>
      </c>
      <c r="U483" s="23">
        <v>2011</v>
      </c>
      <c r="V483" s="23" t="s">
        <v>195</v>
      </c>
      <c r="W483" s="23" t="s">
        <v>195</v>
      </c>
      <c r="X483" s="23" t="s">
        <v>195</v>
      </c>
      <c r="Y483" s="23">
        <v>2012</v>
      </c>
      <c r="Z483" s="23" t="s">
        <v>195</v>
      </c>
      <c r="AA483" s="23">
        <v>2013</v>
      </c>
      <c r="AB483" s="23">
        <v>2013</v>
      </c>
      <c r="AC483" s="23" t="s">
        <v>195</v>
      </c>
      <c r="AD483" s="23" t="s">
        <v>195</v>
      </c>
      <c r="AE483" s="23" t="s">
        <v>195</v>
      </c>
      <c r="AF483" s="23" t="s">
        <v>195</v>
      </c>
      <c r="AG483" s="23" t="s">
        <v>195</v>
      </c>
      <c r="AH483" s="12" t="s">
        <v>460</v>
      </c>
    </row>
    <row r="484" spans="1:34" x14ac:dyDescent="0.25">
      <c r="A484" s="239"/>
      <c r="B484" s="240"/>
      <c r="C484" s="240"/>
      <c r="D484" s="311" t="s">
        <v>635</v>
      </c>
      <c r="E484" s="318" t="b">
        <f t="shared" si="23"/>
        <v>0</v>
      </c>
    </row>
    <row r="485" spans="1:34" x14ac:dyDescent="0.25">
      <c r="A485" s="239"/>
      <c r="B485" s="240"/>
      <c r="C485" s="240"/>
      <c r="D485" s="312" t="s">
        <v>199</v>
      </c>
      <c r="E485" s="321" t="b">
        <f t="shared" si="23"/>
        <v>0</v>
      </c>
    </row>
    <row r="486" spans="1:34" x14ac:dyDescent="0.25">
      <c r="A486" s="239"/>
      <c r="B486" s="240"/>
      <c r="C486" s="240"/>
      <c r="D486" s="311" t="s">
        <v>632</v>
      </c>
      <c r="E486" s="318" t="b">
        <f t="shared" si="23"/>
        <v>0</v>
      </c>
    </row>
    <row r="487" spans="1:34" x14ac:dyDescent="0.25">
      <c r="A487" s="239"/>
      <c r="B487" s="240"/>
      <c r="C487" s="240"/>
      <c r="D487" s="312" t="s">
        <v>199</v>
      </c>
      <c r="E487" s="321" t="b">
        <f t="shared" si="23"/>
        <v>0</v>
      </c>
    </row>
    <row r="488" spans="1:34" x14ac:dyDescent="0.25">
      <c r="A488" s="239"/>
      <c r="B488" s="240"/>
      <c r="C488" s="240"/>
      <c r="D488" s="311" t="s">
        <v>633</v>
      </c>
      <c r="E488" s="318" t="b">
        <f t="shared" si="23"/>
        <v>0</v>
      </c>
    </row>
    <row r="489" spans="1:34" x14ac:dyDescent="0.25">
      <c r="A489" s="239"/>
      <c r="B489" s="240"/>
      <c r="C489" s="240"/>
      <c r="D489" s="312" t="s">
        <v>199</v>
      </c>
      <c r="E489" s="321" t="b">
        <f t="shared" si="23"/>
        <v>0</v>
      </c>
    </row>
    <row r="490" spans="1:34" x14ac:dyDescent="0.25">
      <c r="A490" s="239"/>
      <c r="B490" s="240"/>
      <c r="C490" s="240"/>
      <c r="D490" s="311" t="s">
        <v>634</v>
      </c>
      <c r="E490" s="318" t="b">
        <f t="shared" si="23"/>
        <v>0</v>
      </c>
    </row>
    <row r="491" spans="1:34" x14ac:dyDescent="0.25">
      <c r="A491" s="239"/>
      <c r="B491" s="240"/>
      <c r="C491" s="240"/>
      <c r="D491" s="312" t="s">
        <v>199</v>
      </c>
      <c r="E491" s="321" t="b">
        <f t="shared" si="23"/>
        <v>0</v>
      </c>
    </row>
    <row r="492" spans="1:34" ht="15" customHeight="1" x14ac:dyDescent="0.25">
      <c r="A492" s="239"/>
      <c r="B492" s="240"/>
      <c r="C492" s="240"/>
      <c r="D492" s="313" t="s">
        <v>744</v>
      </c>
      <c r="E492" s="321" t="b">
        <f t="shared" si="23"/>
        <v>0</v>
      </c>
    </row>
    <row r="493" spans="1:34" ht="13.5" thickBot="1" x14ac:dyDescent="0.3">
      <c r="A493" s="239"/>
      <c r="B493" s="240"/>
      <c r="C493" s="240"/>
      <c r="D493" s="314" t="s">
        <v>1045</v>
      </c>
      <c r="E493" s="320" t="b">
        <f t="shared" si="23"/>
        <v>0</v>
      </c>
    </row>
    <row r="495" spans="1:34" x14ac:dyDescent="0.25">
      <c r="D495" s="11"/>
      <c r="E495" s="11"/>
    </row>
    <row r="496" spans="1:34" x14ac:dyDescent="0.25">
      <c r="D496" s="11"/>
      <c r="E496" s="11"/>
    </row>
  </sheetData>
  <mergeCells count="1">
    <mergeCell ref="B1:D1"/>
  </mergeCells>
  <pageMargins left="0.7" right="0.7" top="0.75" bottom="0.75" header="0.3" footer="0.3"/>
  <pageSetup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1"/>
  </sheetPr>
  <dimension ref="A1:M47"/>
  <sheetViews>
    <sheetView workbookViewId="0">
      <selection activeCell="D18" sqref="D18:E18"/>
    </sheetView>
  </sheetViews>
  <sheetFormatPr defaultRowHeight="15.75" x14ac:dyDescent="0.25"/>
  <cols>
    <col min="3" max="3" width="35.625" bestFit="1" customWidth="1"/>
    <col min="4" max="4" width="31.625" bestFit="1" customWidth="1"/>
    <col min="5" max="5" width="22.5" bestFit="1" customWidth="1"/>
    <col min="6" max="6" width="27.5" bestFit="1" customWidth="1"/>
    <col min="7" max="7" width="23.75" bestFit="1" customWidth="1"/>
    <col min="8" max="8" width="9.625" bestFit="1" customWidth="1"/>
    <col min="9" max="9" width="27.625" bestFit="1" customWidth="1"/>
    <col min="10" max="10" width="23.875" bestFit="1" customWidth="1"/>
  </cols>
  <sheetData>
    <row r="1" spans="1:13" x14ac:dyDescent="0.25">
      <c r="A1" s="113" t="str">
        <f>L2</f>
        <v>UNICEF Regions</v>
      </c>
      <c r="B1" s="113" t="s">
        <v>1130</v>
      </c>
      <c r="C1" s="113" t="s">
        <v>1122</v>
      </c>
      <c r="D1" s="113" t="s">
        <v>1124</v>
      </c>
      <c r="E1" s="113" t="s">
        <v>1125</v>
      </c>
      <c r="F1" s="113" t="s">
        <v>1126</v>
      </c>
      <c r="G1" s="113" t="s">
        <v>1127</v>
      </c>
      <c r="H1" s="113" t="s">
        <v>1128</v>
      </c>
      <c r="I1" s="113" t="s">
        <v>1129</v>
      </c>
      <c r="J1" s="113" t="s">
        <v>1123</v>
      </c>
    </row>
    <row r="2" spans="1:13" x14ac:dyDescent="0.25">
      <c r="A2" t="s">
        <v>1122</v>
      </c>
      <c r="B2" t="s">
        <v>24</v>
      </c>
      <c r="C2" t="s">
        <v>4</v>
      </c>
      <c r="D2" t="s">
        <v>26</v>
      </c>
      <c r="E2" t="s">
        <v>6</v>
      </c>
      <c r="F2" t="s">
        <v>7</v>
      </c>
      <c r="G2" t="s">
        <v>5</v>
      </c>
      <c r="H2" t="s">
        <v>3</v>
      </c>
      <c r="I2" t="s">
        <v>20</v>
      </c>
      <c r="J2" t="s">
        <v>1100</v>
      </c>
      <c r="L2" s="113" t="s">
        <v>1112</v>
      </c>
      <c r="M2" t="s">
        <v>1115</v>
      </c>
    </row>
    <row r="3" spans="1:13" x14ac:dyDescent="0.25">
      <c r="A3" t="s">
        <v>1124</v>
      </c>
      <c r="B3" t="s">
        <v>25</v>
      </c>
      <c r="C3" t="s">
        <v>9</v>
      </c>
      <c r="D3" t="s">
        <v>30</v>
      </c>
      <c r="E3" t="s">
        <v>24</v>
      </c>
      <c r="F3" t="s">
        <v>8</v>
      </c>
      <c r="G3" t="s">
        <v>14</v>
      </c>
      <c r="H3" t="s">
        <v>15</v>
      </c>
      <c r="I3" t="s">
        <v>28</v>
      </c>
      <c r="J3" t="s">
        <v>1101</v>
      </c>
      <c r="L3" t="s">
        <v>1</v>
      </c>
      <c r="M3" t="s">
        <v>1113</v>
      </c>
    </row>
    <row r="4" spans="1:13" x14ac:dyDescent="0.25">
      <c r="A4" t="s">
        <v>1125</v>
      </c>
      <c r="B4" t="s">
        <v>31</v>
      </c>
      <c r="C4" t="s">
        <v>12</v>
      </c>
      <c r="D4" t="s">
        <v>36</v>
      </c>
      <c r="E4" t="s">
        <v>38</v>
      </c>
      <c r="F4" t="s">
        <v>13</v>
      </c>
      <c r="G4" t="s">
        <v>48</v>
      </c>
      <c r="H4" t="s">
        <v>21</v>
      </c>
      <c r="I4" t="s">
        <v>29</v>
      </c>
      <c r="J4" t="s">
        <v>10</v>
      </c>
      <c r="L4" t="s">
        <v>1082</v>
      </c>
      <c r="M4" t="s">
        <v>1116</v>
      </c>
    </row>
    <row r="5" spans="1:13" x14ac:dyDescent="0.25">
      <c r="A5" t="s">
        <v>1126</v>
      </c>
      <c r="B5" t="s">
        <v>41</v>
      </c>
      <c r="C5" t="s">
        <v>17</v>
      </c>
      <c r="D5" t="s">
        <v>1090</v>
      </c>
      <c r="E5" t="s">
        <v>56</v>
      </c>
      <c r="F5" t="s">
        <v>16</v>
      </c>
      <c r="G5" t="s">
        <v>51</v>
      </c>
      <c r="H5" t="s">
        <v>75</v>
      </c>
      <c r="I5" t="s">
        <v>1099</v>
      </c>
      <c r="J5" t="s">
        <v>11</v>
      </c>
      <c r="L5" t="s">
        <v>1083</v>
      </c>
      <c r="M5" t="s">
        <v>1114</v>
      </c>
    </row>
    <row r="6" spans="1:13" x14ac:dyDescent="0.25">
      <c r="A6" t="s">
        <v>1127</v>
      </c>
      <c r="B6" t="s">
        <v>46</v>
      </c>
      <c r="C6" t="s">
        <v>23</v>
      </c>
      <c r="D6" t="s">
        <v>57</v>
      </c>
      <c r="E6" t="s">
        <v>86</v>
      </c>
      <c r="F6" t="s">
        <v>19</v>
      </c>
      <c r="G6" t="s">
        <v>54</v>
      </c>
      <c r="H6" t="s">
        <v>101</v>
      </c>
      <c r="I6" t="s">
        <v>31</v>
      </c>
      <c r="J6" t="s">
        <v>18</v>
      </c>
      <c r="L6" t="s">
        <v>1084</v>
      </c>
      <c r="M6" t="s">
        <v>1117</v>
      </c>
    </row>
    <row r="7" spans="1:13" x14ac:dyDescent="0.25">
      <c r="A7" t="s">
        <v>1128</v>
      </c>
      <c r="B7" t="s">
        <v>56</v>
      </c>
      <c r="C7" t="s">
        <v>27</v>
      </c>
      <c r="D7" t="s">
        <v>76</v>
      </c>
      <c r="E7" t="s">
        <v>93</v>
      </c>
      <c r="F7" t="s">
        <v>22</v>
      </c>
      <c r="G7" t="s">
        <v>77</v>
      </c>
      <c r="H7" t="s">
        <v>113</v>
      </c>
      <c r="I7" t="s">
        <v>33</v>
      </c>
      <c r="J7" t="s">
        <v>32</v>
      </c>
      <c r="L7" t="s">
        <v>1085</v>
      </c>
      <c r="M7" t="s">
        <v>1118</v>
      </c>
    </row>
    <row r="8" spans="1:13" x14ac:dyDescent="0.25">
      <c r="A8" t="s">
        <v>1129</v>
      </c>
      <c r="B8" t="s">
        <v>71</v>
      </c>
      <c r="C8" t="s">
        <v>42</v>
      </c>
      <c r="D8" t="s">
        <v>87</v>
      </c>
      <c r="E8" t="s">
        <v>98</v>
      </c>
      <c r="F8" t="s">
        <v>25</v>
      </c>
      <c r="G8" t="s">
        <v>78</v>
      </c>
      <c r="H8" t="s">
        <v>121</v>
      </c>
      <c r="I8" t="s">
        <v>34</v>
      </c>
      <c r="J8" t="s">
        <v>1102</v>
      </c>
      <c r="L8" t="s">
        <v>2</v>
      </c>
      <c r="M8" t="s">
        <v>1119</v>
      </c>
    </row>
    <row r="9" spans="1:13" x14ac:dyDescent="0.25">
      <c r="A9" t="s">
        <v>1123</v>
      </c>
      <c r="B9" t="s">
        <v>75</v>
      </c>
      <c r="C9" t="s">
        <v>62</v>
      </c>
      <c r="D9" t="s">
        <v>90</v>
      </c>
      <c r="E9" t="s">
        <v>99</v>
      </c>
      <c r="F9" t="s">
        <v>35</v>
      </c>
      <c r="G9" t="s">
        <v>84</v>
      </c>
      <c r="H9" t="s">
        <v>151</v>
      </c>
      <c r="I9" t="s">
        <v>39</v>
      </c>
      <c r="J9" t="s">
        <v>44</v>
      </c>
      <c r="L9" t="s">
        <v>1086</v>
      </c>
      <c r="M9" t="s">
        <v>1120</v>
      </c>
    </row>
    <row r="10" spans="1:13" x14ac:dyDescent="0.25">
      <c r="B10" t="s">
        <v>76</v>
      </c>
      <c r="C10" t="s">
        <v>85</v>
      </c>
      <c r="D10" t="s">
        <v>100</v>
      </c>
      <c r="E10" t="s">
        <v>105</v>
      </c>
      <c r="F10" t="s">
        <v>37</v>
      </c>
      <c r="G10" t="s">
        <v>88</v>
      </c>
      <c r="I10" t="s">
        <v>41</v>
      </c>
      <c r="J10" t="s">
        <v>45</v>
      </c>
      <c r="L10" t="s">
        <v>1087</v>
      </c>
      <c r="M10" t="s">
        <v>1121</v>
      </c>
    </row>
    <row r="11" spans="1:13" x14ac:dyDescent="0.25">
      <c r="B11" t="s">
        <v>1131</v>
      </c>
      <c r="C11" t="s">
        <v>89</v>
      </c>
      <c r="D11" t="s">
        <v>1091</v>
      </c>
      <c r="E11" t="s">
        <v>110</v>
      </c>
      <c r="F11" t="s">
        <v>40</v>
      </c>
      <c r="G11" t="s">
        <v>92</v>
      </c>
      <c r="I11" t="s">
        <v>46</v>
      </c>
      <c r="J11" t="s">
        <v>47</v>
      </c>
    </row>
    <row r="12" spans="1:13" x14ac:dyDescent="0.25">
      <c r="B12" t="s">
        <v>86</v>
      </c>
      <c r="C12" t="s">
        <v>108</v>
      </c>
      <c r="D12" t="s">
        <v>1092</v>
      </c>
      <c r="E12" t="s">
        <v>112</v>
      </c>
      <c r="F12" t="s">
        <v>43</v>
      </c>
      <c r="G12" t="s">
        <v>95</v>
      </c>
      <c r="I12" t="s">
        <v>53</v>
      </c>
      <c r="J12" t="s">
        <v>55</v>
      </c>
    </row>
    <row r="13" spans="1:13" x14ac:dyDescent="0.25">
      <c r="B13" t="s">
        <v>93</v>
      </c>
      <c r="C13" t="s">
        <v>1088</v>
      </c>
      <c r="D13" t="s">
        <v>107</v>
      </c>
      <c r="E13" t="s">
        <v>133</v>
      </c>
      <c r="F13" t="s">
        <v>1096</v>
      </c>
      <c r="G13" t="s">
        <v>109</v>
      </c>
      <c r="I13" t="s">
        <v>60</v>
      </c>
      <c r="J13" t="s">
        <v>58</v>
      </c>
    </row>
    <row r="14" spans="1:13" x14ac:dyDescent="0.25">
      <c r="B14" t="s">
        <v>99</v>
      </c>
      <c r="C14" t="s">
        <v>131</v>
      </c>
      <c r="D14" t="s">
        <v>111</v>
      </c>
      <c r="E14" t="s">
        <v>141</v>
      </c>
      <c r="F14" t="s">
        <v>49</v>
      </c>
      <c r="G14" t="s">
        <v>120</v>
      </c>
      <c r="I14" t="s">
        <v>61</v>
      </c>
      <c r="J14" t="s">
        <v>59</v>
      </c>
    </row>
    <row r="15" spans="1:13" x14ac:dyDescent="0.25">
      <c r="B15" t="s">
        <v>110</v>
      </c>
      <c r="C15" t="s">
        <v>132</v>
      </c>
      <c r="D15" t="s">
        <v>1093</v>
      </c>
      <c r="E15" t="s">
        <v>147</v>
      </c>
      <c r="F15" t="s">
        <v>50</v>
      </c>
      <c r="G15" t="s">
        <v>129</v>
      </c>
      <c r="I15" t="s">
        <v>64</v>
      </c>
      <c r="J15" t="s">
        <v>63</v>
      </c>
    </row>
    <row r="16" spans="1:13" x14ac:dyDescent="0.25">
      <c r="B16" t="s">
        <v>112</v>
      </c>
      <c r="C16" t="s">
        <v>140</v>
      </c>
      <c r="D16" t="s">
        <v>1094</v>
      </c>
      <c r="E16" t="s">
        <v>148</v>
      </c>
      <c r="F16" t="s">
        <v>52</v>
      </c>
      <c r="G16" t="s">
        <v>138</v>
      </c>
      <c r="I16" t="s">
        <v>68</v>
      </c>
      <c r="J16" t="s">
        <v>65</v>
      </c>
    </row>
    <row r="17" spans="2:10" x14ac:dyDescent="0.25">
      <c r="B17" t="s">
        <v>118</v>
      </c>
      <c r="C17" t="s">
        <v>157</v>
      </c>
      <c r="D17" t="s">
        <v>123</v>
      </c>
      <c r="E17" t="s">
        <v>149</v>
      </c>
      <c r="F17" t="s">
        <v>66</v>
      </c>
      <c r="G17" t="s">
        <v>1098</v>
      </c>
      <c r="I17" t="s">
        <v>69</v>
      </c>
      <c r="J17" t="s">
        <v>73</v>
      </c>
    </row>
    <row r="18" spans="2:10" x14ac:dyDescent="0.25">
      <c r="B18" t="s">
        <v>133</v>
      </c>
      <c r="C18" t="s">
        <v>1089</v>
      </c>
      <c r="D18" t="s">
        <v>126</v>
      </c>
      <c r="E18" t="s">
        <v>153</v>
      </c>
      <c r="F18" t="s">
        <v>67</v>
      </c>
      <c r="G18" t="s">
        <v>156</v>
      </c>
      <c r="I18" t="s">
        <v>94</v>
      </c>
      <c r="J18" t="s">
        <v>74</v>
      </c>
    </row>
    <row r="19" spans="2:10" x14ac:dyDescent="0.25">
      <c r="B19" t="s">
        <v>148</v>
      </c>
      <c r="C19" t="s">
        <v>164</v>
      </c>
      <c r="D19" t="s">
        <v>130</v>
      </c>
      <c r="E19" t="s">
        <v>166</v>
      </c>
      <c r="F19" t="s">
        <v>70</v>
      </c>
      <c r="G19" t="s">
        <v>163</v>
      </c>
      <c r="I19" t="s">
        <v>102</v>
      </c>
      <c r="J19" t="s">
        <v>79</v>
      </c>
    </row>
    <row r="20" spans="2:10" x14ac:dyDescent="0.25">
      <c r="B20" t="s">
        <v>153</v>
      </c>
      <c r="C20" t="s">
        <v>165</v>
      </c>
      <c r="D20" t="s">
        <v>136</v>
      </c>
      <c r="E20" t="s">
        <v>170</v>
      </c>
      <c r="F20" t="s">
        <v>71</v>
      </c>
      <c r="G20" t="s">
        <v>168</v>
      </c>
      <c r="I20" t="s">
        <v>104</v>
      </c>
      <c r="J20" t="s">
        <v>80</v>
      </c>
    </row>
    <row r="21" spans="2:10" x14ac:dyDescent="0.25">
      <c r="B21" t="s">
        <v>158</v>
      </c>
      <c r="C21" t="s">
        <v>167</v>
      </c>
      <c r="D21" t="s">
        <v>143</v>
      </c>
      <c r="E21" t="s">
        <v>178</v>
      </c>
      <c r="F21" t="s">
        <v>72</v>
      </c>
      <c r="G21" t="s">
        <v>177</v>
      </c>
      <c r="I21" t="s">
        <v>117</v>
      </c>
      <c r="J21" t="s">
        <v>81</v>
      </c>
    </row>
    <row r="22" spans="2:10" x14ac:dyDescent="0.25">
      <c r="B22" t="s">
        <v>166</v>
      </c>
      <c r="C22" t="s">
        <v>173</v>
      </c>
      <c r="D22" t="s">
        <v>146</v>
      </c>
      <c r="E22" t="s">
        <v>179</v>
      </c>
      <c r="F22" t="s">
        <v>82</v>
      </c>
      <c r="I22" t="s">
        <v>118</v>
      </c>
      <c r="J22" t="s">
        <v>83</v>
      </c>
    </row>
    <row r="23" spans="2:10" x14ac:dyDescent="0.25">
      <c r="B23" t="s">
        <v>167</v>
      </c>
      <c r="D23" t="s">
        <v>158</v>
      </c>
      <c r="F23" t="s">
        <v>106</v>
      </c>
      <c r="I23" t="s">
        <v>137</v>
      </c>
      <c r="J23" t="s">
        <v>1103</v>
      </c>
    </row>
    <row r="24" spans="2:10" x14ac:dyDescent="0.25">
      <c r="B24" t="s">
        <v>170</v>
      </c>
      <c r="D24" t="s">
        <v>159</v>
      </c>
      <c r="F24" t="s">
        <v>116</v>
      </c>
      <c r="I24" t="s">
        <v>139</v>
      </c>
      <c r="J24" t="s">
        <v>91</v>
      </c>
    </row>
    <row r="25" spans="2:10" x14ac:dyDescent="0.25">
      <c r="B25" t="s">
        <v>178</v>
      </c>
      <c r="D25" t="s">
        <v>161</v>
      </c>
      <c r="F25" t="s">
        <v>122</v>
      </c>
      <c r="I25" t="s">
        <v>142</v>
      </c>
      <c r="J25" t="s">
        <v>1104</v>
      </c>
    </row>
    <row r="26" spans="2:10" x14ac:dyDescent="0.25">
      <c r="B26" t="s">
        <v>179</v>
      </c>
      <c r="D26" t="s">
        <v>1095</v>
      </c>
      <c r="F26" t="s">
        <v>124</v>
      </c>
      <c r="I26" t="s">
        <v>160</v>
      </c>
      <c r="J26" t="s">
        <v>96</v>
      </c>
    </row>
    <row r="27" spans="2:10" x14ac:dyDescent="0.25">
      <c r="D27" t="s">
        <v>174</v>
      </c>
      <c r="F27" t="s">
        <v>125</v>
      </c>
      <c r="J27" t="s">
        <v>97</v>
      </c>
    </row>
    <row r="28" spans="2:10" x14ac:dyDescent="0.25">
      <c r="D28" t="s">
        <v>176</v>
      </c>
      <c r="F28" t="s">
        <v>1097</v>
      </c>
      <c r="J28" t="s">
        <v>103</v>
      </c>
    </row>
    <row r="29" spans="2:10" x14ac:dyDescent="0.25">
      <c r="F29" t="s">
        <v>134</v>
      </c>
      <c r="J29" t="s">
        <v>1105</v>
      </c>
    </row>
    <row r="30" spans="2:10" x14ac:dyDescent="0.25">
      <c r="F30" t="s">
        <v>135</v>
      </c>
      <c r="J30" t="s">
        <v>114</v>
      </c>
    </row>
    <row r="31" spans="2:10" x14ac:dyDescent="0.25">
      <c r="F31" t="s">
        <v>152</v>
      </c>
      <c r="J31" t="s">
        <v>1106</v>
      </c>
    </row>
    <row r="32" spans="2:10" x14ac:dyDescent="0.25">
      <c r="F32" t="s">
        <v>162</v>
      </c>
      <c r="J32" t="s">
        <v>115</v>
      </c>
    </row>
    <row r="33" spans="6:10" x14ac:dyDescent="0.25">
      <c r="F33" t="s">
        <v>172</v>
      </c>
      <c r="J33" t="s">
        <v>1107</v>
      </c>
    </row>
    <row r="34" spans="6:10" x14ac:dyDescent="0.25">
      <c r="F34" t="s">
        <v>175</v>
      </c>
      <c r="J34" t="s">
        <v>119</v>
      </c>
    </row>
    <row r="35" spans="6:10" x14ac:dyDescent="0.25">
      <c r="J35" t="s">
        <v>1108</v>
      </c>
    </row>
    <row r="36" spans="6:10" x14ac:dyDescent="0.25">
      <c r="J36" t="s">
        <v>127</v>
      </c>
    </row>
    <row r="37" spans="6:10" x14ac:dyDescent="0.25">
      <c r="J37" t="s">
        <v>128</v>
      </c>
    </row>
    <row r="38" spans="6:10" x14ac:dyDescent="0.25">
      <c r="J38" t="s">
        <v>1109</v>
      </c>
    </row>
    <row r="39" spans="6:10" x14ac:dyDescent="0.25">
      <c r="J39" t="s">
        <v>144</v>
      </c>
    </row>
    <row r="40" spans="6:10" x14ac:dyDescent="0.25">
      <c r="J40" t="s">
        <v>145</v>
      </c>
    </row>
    <row r="41" spans="6:10" x14ac:dyDescent="0.25">
      <c r="J41" t="s">
        <v>150</v>
      </c>
    </row>
    <row r="42" spans="6:10" x14ac:dyDescent="0.25">
      <c r="J42" t="s">
        <v>1110</v>
      </c>
    </row>
    <row r="43" spans="6:10" x14ac:dyDescent="0.25">
      <c r="J43" t="s">
        <v>154</v>
      </c>
    </row>
    <row r="44" spans="6:10" x14ac:dyDescent="0.25">
      <c r="J44" t="s">
        <v>155</v>
      </c>
    </row>
    <row r="45" spans="6:10" x14ac:dyDescent="0.25">
      <c r="J45" t="s">
        <v>1111</v>
      </c>
    </row>
    <row r="46" spans="6:10" x14ac:dyDescent="0.25">
      <c r="J46" t="s">
        <v>169</v>
      </c>
    </row>
    <row r="47" spans="6:10" x14ac:dyDescent="0.25">
      <c r="J47" t="s">
        <v>171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B2:H28"/>
  <sheetViews>
    <sheetView showGridLines="0" zoomScale="70" zoomScaleNormal="70" workbookViewId="0">
      <selection activeCell="D6" sqref="D6"/>
    </sheetView>
  </sheetViews>
  <sheetFormatPr defaultRowHeight="12.75" x14ac:dyDescent="0.25"/>
  <cols>
    <col min="1" max="1" width="12.625" style="31" customWidth="1"/>
    <col min="2" max="2" width="48.25" style="31" customWidth="1"/>
    <col min="3" max="3" width="18.875" style="31" customWidth="1"/>
    <col min="4" max="4" width="30.125" style="31" customWidth="1"/>
    <col min="5" max="5" width="25.625" style="31" customWidth="1"/>
    <col min="6" max="6" width="28.625" style="31" customWidth="1"/>
    <col min="7" max="7" width="23.375" style="31" customWidth="1"/>
    <col min="8" max="8" width="27.875" style="31" customWidth="1"/>
    <col min="9" max="16384" width="9" style="31"/>
  </cols>
  <sheetData>
    <row r="2" spans="2:8" x14ac:dyDescent="0.25">
      <c r="B2" s="1256" t="str">
        <f>'Indepth-Analysis'!C6</f>
        <v>HIV Testing</v>
      </c>
      <c r="C2" s="1256"/>
      <c r="D2" s="1256"/>
      <c r="E2" s="1256"/>
    </row>
    <row r="3" spans="2:8" x14ac:dyDescent="0.25">
      <c r="B3" s="1247" t="s">
        <v>1014</v>
      </c>
      <c r="C3" s="1255" t="s">
        <v>1007</v>
      </c>
      <c r="D3" s="1255"/>
      <c r="E3" s="1261" t="s">
        <v>1013</v>
      </c>
      <c r="F3" s="1262"/>
      <c r="G3" s="1263"/>
      <c r="H3" s="1245" t="s">
        <v>1053</v>
      </c>
    </row>
    <row r="4" spans="2:8" ht="13.5" thickBot="1" x14ac:dyDescent="0.3">
      <c r="B4" s="1248"/>
      <c r="C4" s="274" t="s">
        <v>996</v>
      </c>
      <c r="D4" s="275" t="s">
        <v>998</v>
      </c>
      <c r="E4" s="1264"/>
      <c r="F4" s="1265"/>
      <c r="G4" s="1266"/>
      <c r="H4" s="1246"/>
    </row>
    <row r="5" spans="2:8" x14ac:dyDescent="0.25">
      <c r="B5" s="1257"/>
      <c r="C5" s="1249" t="str">
        <f>'Planning tool_old'!C10</f>
        <v>Commodity</v>
      </c>
      <c r="D5" s="206" t="str">
        <f>'Planning tool_old'!D10</f>
        <v>Inadequate inventory management practices</v>
      </c>
      <c r="E5" s="276" t="str">
        <f>'Planning tool_old'!E11</f>
        <v>Availability of essential inputs</v>
      </c>
      <c r="F5" s="276" t="str">
        <f>'Planning tool_old'!F11</f>
        <v>Outsourcing storage and distribution</v>
      </c>
      <c r="G5" s="276">
        <f>'Planning tool_old'!G11</f>
        <v>0</v>
      </c>
      <c r="H5" s="277" t="s">
        <v>988</v>
      </c>
    </row>
    <row r="6" spans="2:8" x14ac:dyDescent="0.25">
      <c r="B6" s="1258"/>
      <c r="C6" s="1250"/>
      <c r="D6" s="177" t="str">
        <f>'Planning tool_old'!D11</f>
        <v>Inadequate inventory management practices</v>
      </c>
      <c r="E6" s="273" t="str">
        <f>'Planning tool_old'!E12</f>
        <v>Pre-qualification/waivers</v>
      </c>
      <c r="F6" s="273" t="str">
        <f>'Planning tool_old'!F12</f>
        <v>Local procurement</v>
      </c>
      <c r="G6" s="273">
        <f>'Planning tool_old'!G12</f>
        <v>0</v>
      </c>
      <c r="H6" s="278" t="s">
        <v>988</v>
      </c>
    </row>
    <row r="7" spans="2:8" ht="25.5" x14ac:dyDescent="0.25">
      <c r="B7" s="1258"/>
      <c r="C7" s="1250"/>
      <c r="D7" s="177" t="str">
        <f>'Planning tool_old'!D12</f>
        <v>Inadequate procurement/purchasing practices</v>
      </c>
      <c r="E7" s="273" t="str">
        <f>'Planning tool_old'!E13</f>
        <v>Outsourcing storage and distribution</v>
      </c>
      <c r="F7" s="273" t="str">
        <f>'Planning tool_old'!F13</f>
        <v>Local procurement</v>
      </c>
      <c r="G7" s="273">
        <f>'Planning tool_old'!G13</f>
        <v>0</v>
      </c>
      <c r="H7" s="278" t="s">
        <v>1042</v>
      </c>
    </row>
    <row r="8" spans="2:8" ht="39" thickBot="1" x14ac:dyDescent="0.3">
      <c r="B8" s="1258"/>
      <c r="C8" s="1251"/>
      <c r="D8" s="216" t="str">
        <f>'Planning tool_old'!D13</f>
        <v>funding challenge</v>
      </c>
      <c r="E8" s="279" t="str">
        <f>'Planning tool_old'!E14</f>
        <v xml:space="preserve">Improved planning for ensuring access (time and distance) to providers/access points </v>
      </c>
      <c r="F8" s="279" t="str">
        <f>'Planning tool_old'!F14</f>
        <v xml:space="preserve">Improved planning for ensuring access (time and distance) to providers/access points </v>
      </c>
      <c r="G8" s="279">
        <f>'Planning tool_old'!G14</f>
        <v>0</v>
      </c>
      <c r="H8" s="280"/>
    </row>
    <row r="9" spans="2:8" ht="51" x14ac:dyDescent="0.25">
      <c r="B9" s="1258"/>
      <c r="C9" s="1249" t="str">
        <f>'Planning tool_old'!C14</f>
        <v>Human Resource</v>
      </c>
      <c r="D9" s="206" t="str">
        <f>'Planning tool_old'!D14</f>
        <v>Lack of established positions</v>
      </c>
      <c r="E9" s="276" t="str">
        <f>'Planning tool_old'!E15</f>
        <v>Formal accountability mechanisms, monitoring and Incentives (financial and non-financial)  for providers (compliance with time and place norms)</v>
      </c>
      <c r="F9" s="276" t="str">
        <f>'Planning tool_old'!F15</f>
        <v>Outsourcing/contracting/partnerships</v>
      </c>
      <c r="G9" s="276">
        <f>'Planning tool_old'!G15</f>
        <v>0</v>
      </c>
      <c r="H9" s="277"/>
    </row>
    <row r="10" spans="2:8" ht="38.25" x14ac:dyDescent="0.25">
      <c r="B10" s="1258"/>
      <c r="C10" s="1250"/>
      <c r="D10" s="177" t="str">
        <f>'Planning tool_old'!D15</f>
        <v>Lack of established positions</v>
      </c>
      <c r="E10" s="273" t="str">
        <f>'Planning tool_old'!E16</f>
        <v>Delegate, train and equip existing providers/community structures (task shifting, etc.)</v>
      </c>
      <c r="F10" s="273">
        <f>'Planning tool_old'!F16</f>
        <v>0</v>
      </c>
      <c r="G10" s="273">
        <f>'Planning tool_old'!G16</f>
        <v>0</v>
      </c>
      <c r="H10" s="278"/>
    </row>
    <row r="11" spans="2:8" ht="25.5" x14ac:dyDescent="0.25">
      <c r="B11" s="1258"/>
      <c r="C11" s="1250"/>
      <c r="D11" s="177" t="str">
        <f>'Planning tool_old'!D16</f>
        <v>Ineffective deployment</v>
      </c>
      <c r="E11" s="273" t="str">
        <f>'Planning tool_old'!E17</f>
        <v>Outsourcing/contracting/partnerships</v>
      </c>
      <c r="F11" s="273" t="str">
        <f>'Planning tool_old'!F17</f>
        <v xml:space="preserve">Improved planning for ensuring access (time and distance) to providers/access points </v>
      </c>
      <c r="G11" s="273">
        <f>'Planning tool_old'!G17</f>
        <v>0</v>
      </c>
      <c r="H11" s="278"/>
    </row>
    <row r="12" spans="2:8" ht="51.75" thickBot="1" x14ac:dyDescent="0.3">
      <c r="B12" s="1258"/>
      <c r="C12" s="1251"/>
      <c r="D12" s="216">
        <f>'Planning tool_old'!D17</f>
        <v>0</v>
      </c>
      <c r="E12" s="279" t="str">
        <f>'Planning tool_old'!E18</f>
        <v>Financing mechanism to decrease OOPs (fee abolition/ reduction, vouchers, insurance, free/subsidized provision of commodities to HH, PBF, etc.)</v>
      </c>
      <c r="F12" s="279" t="str">
        <f>'Planning tool_old'!F18</f>
        <v>Financing mechanism to decrease OOPs (fee abolition/ reduction, vouchers, insurance, free/subsidized provision of commodities to HH, PBF, etc.)</v>
      </c>
      <c r="G12" s="279">
        <f>'Planning tool_old'!G18</f>
        <v>0</v>
      </c>
      <c r="H12" s="280"/>
    </row>
    <row r="13" spans="2:8" ht="51" x14ac:dyDescent="0.25">
      <c r="B13" s="1258"/>
      <c r="C13" s="1249" t="str">
        <f>'Planning tool_old'!C18</f>
        <v>Accessibility</v>
      </c>
      <c r="D13" s="206" t="str">
        <f>'Planning tool_old'!D18</f>
        <v xml:space="preserve">Financial barriers (direct costs, indirect costs and insufficient social protection mechanisms) </v>
      </c>
      <c r="E13" s="276" t="str">
        <f>'Planning tool_old'!E19</f>
        <v>Financing mechanism to decrease OOPs (fee abolition/ reduction, vouchers, insurance, free/subsidized provision of commodities to HH, PBF, etc.)</v>
      </c>
      <c r="F13" s="276" t="str">
        <f>'Planning tool_old'!F19</f>
        <v>Financing mechanism to decrease OOPs (fee abolition/ reduction, vouchers, insurance, free/subsidized provision of commodities to HH, PBF, etc.)</v>
      </c>
      <c r="G13" s="276">
        <f>'Planning tool_old'!G19</f>
        <v>0</v>
      </c>
      <c r="H13" s="277" t="s">
        <v>986</v>
      </c>
    </row>
    <row r="14" spans="2:8" ht="62.25" customHeight="1" x14ac:dyDescent="0.25">
      <c r="B14" s="1258"/>
      <c r="C14" s="1250"/>
      <c r="D14" s="177" t="str">
        <f>'Planning tool_old'!D19</f>
        <v xml:space="preserve">Financial barriers (direct costs, indirect costs and insufficient social protection mechanisms) </v>
      </c>
      <c r="E14" s="273" t="str">
        <f>'Planning tool_old'!E20</f>
        <v>Financing mechanism to decrease OOPs (fee abolition/ reduction, vouchers, insurance, free/subsidized provision of commodities to HH, PBF, etc.)</v>
      </c>
      <c r="F14" s="273" t="str">
        <f>'Planning tool_old'!F20</f>
        <v>Financing mechanism to decrease OOPs (fee abolition/ reduction, vouchers, insurance, free/subsidized provision of commodities to HH, PBF, etc.)</v>
      </c>
      <c r="G14" s="273">
        <f>'Planning tool_old'!G20</f>
        <v>0</v>
      </c>
      <c r="H14" s="278" t="s">
        <v>987</v>
      </c>
    </row>
    <row r="15" spans="2:8" ht="51" x14ac:dyDescent="0.25">
      <c r="B15" s="1258"/>
      <c r="C15" s="1250"/>
      <c r="D15" s="177" t="str">
        <f>'Planning tool_old'!D20</f>
        <v xml:space="preserve">Financial barriers (direct costs, indirect costs and insufficient social protection mechanisms) </v>
      </c>
      <c r="E15" s="273" t="str">
        <f>'Planning tool_old'!E21</f>
        <v>Financing mechanism to decrease OOPs (fee abolition/ reduction, vouchers, insurance, free/subsidized provision of commodities to HH, PBF, etc.)</v>
      </c>
      <c r="F15" s="273" t="str">
        <f>'Planning tool_old'!F21</f>
        <v>Financing mechanism to decrease OOPs (fee abolition/ reduction, vouchers, insurance, free/subsidized provision of commodities to HH, PBF, etc.)</v>
      </c>
      <c r="G15" s="273">
        <f>'Planning tool_old'!G21</f>
        <v>0</v>
      </c>
      <c r="H15" s="278"/>
    </row>
    <row r="16" spans="2:8" ht="26.25" thickBot="1" x14ac:dyDescent="0.3">
      <c r="B16" s="1259"/>
      <c r="C16" s="1251"/>
      <c r="D16" s="216">
        <f>'Planning tool_old'!D21</f>
        <v>0</v>
      </c>
      <c r="E16" s="279" t="str">
        <f>'Planning tool_old'!E22</f>
        <v>C4D (home visits, media, counselling, etc.)</v>
      </c>
      <c r="F16" s="279">
        <f>'Planning tool_old'!F22</f>
        <v>0</v>
      </c>
      <c r="G16" s="279">
        <f>'Planning tool_old'!G22</f>
        <v>0</v>
      </c>
      <c r="H16" s="280"/>
    </row>
    <row r="17" spans="2:8" ht="25.5" x14ac:dyDescent="0.25">
      <c r="B17" s="1260"/>
      <c r="C17" s="1252" t="str">
        <f>'Planning tool_old'!C22</f>
        <v>Utilization</v>
      </c>
      <c r="D17" s="206" t="str">
        <f>'Planning tool_old'!D22</f>
        <v xml:space="preserve">Financial barriers (direct costs, indirect costs and insufficient social protection mechanisms) </v>
      </c>
      <c r="E17" s="276">
        <f>'Planning tool_old'!E23</f>
        <v>0</v>
      </c>
      <c r="F17" s="276">
        <f>'Planning tool_old'!F23</f>
        <v>0</v>
      </c>
      <c r="G17" s="276">
        <f>'Planning tool_old'!G23</f>
        <v>0</v>
      </c>
      <c r="H17" s="277"/>
    </row>
    <row r="18" spans="2:8" ht="25.5" x14ac:dyDescent="0.25">
      <c r="B18" s="1260"/>
      <c r="C18" s="1253"/>
      <c r="D18" s="177" t="str">
        <f>'Planning tool_old'!D23</f>
        <v>Mother must obtain permission from others in household prior to seeking care</v>
      </c>
      <c r="E18" s="273">
        <f>'Planning tool_old'!E24</f>
        <v>0</v>
      </c>
      <c r="F18" s="273">
        <f>'Planning tool_old'!F24</f>
        <v>0</v>
      </c>
      <c r="G18" s="273">
        <f>'Planning tool_old'!G24</f>
        <v>0</v>
      </c>
      <c r="H18" s="278"/>
    </row>
    <row r="19" spans="2:8" ht="25.5" x14ac:dyDescent="0.25">
      <c r="B19" s="1260"/>
      <c r="C19" s="1253"/>
      <c r="D19" s="177" t="str">
        <f>'Planning tool_old'!D24</f>
        <v>Mother must obtain permission from others in household prior to seeking care</v>
      </c>
      <c r="E19" s="273">
        <f>'Planning tool_old'!E25</f>
        <v>0</v>
      </c>
      <c r="F19" s="273">
        <f>'Planning tool_old'!F25</f>
        <v>0</v>
      </c>
      <c r="G19" s="273">
        <f>'Planning tool_old'!G25</f>
        <v>0</v>
      </c>
      <c r="H19" s="278"/>
    </row>
    <row r="20" spans="2:8" ht="26.25" thickBot="1" x14ac:dyDescent="0.3">
      <c r="B20" s="1260"/>
      <c r="C20" s="1254"/>
      <c r="D20" s="216">
        <f>'Planning tool_old'!D25</f>
        <v>0</v>
      </c>
      <c r="E20" s="279" t="str">
        <f>'Planning tool_old'!E26</f>
        <v>Community engagement/social accountability mechanisms</v>
      </c>
      <c r="F20" s="279">
        <f>'Planning tool_old'!F26</f>
        <v>0</v>
      </c>
      <c r="G20" s="279">
        <f>'Planning tool_old'!G26</f>
        <v>0</v>
      </c>
      <c r="H20" s="280"/>
    </row>
    <row r="21" spans="2:8" ht="25.5" x14ac:dyDescent="0.25">
      <c r="B21" s="1260"/>
      <c r="C21" s="1252" t="str">
        <f>'Planning tool_old'!C26</f>
        <v>Continuity</v>
      </c>
      <c r="D21" s="206" t="str">
        <f>'Planning tool_old'!D26</f>
        <v xml:space="preserve">Financial barriers (direct costs, indirect costs and insufficient social protection mechanisms) </v>
      </c>
      <c r="E21" s="276">
        <f>'Planning tool_old'!E27</f>
        <v>0</v>
      </c>
      <c r="F21" s="276">
        <f>'Planning tool_old'!F27</f>
        <v>0</v>
      </c>
      <c r="G21" s="276">
        <f>'Planning tool_old'!G27</f>
        <v>0</v>
      </c>
      <c r="H21" s="277"/>
    </row>
    <row r="22" spans="2:8" x14ac:dyDescent="0.25">
      <c r="B22" s="1260"/>
      <c r="C22" s="1253"/>
      <c r="D22" s="177" t="str">
        <f>'Planning tool_old'!D27</f>
        <v xml:space="preserve"> Negative experience with provider/facility</v>
      </c>
      <c r="E22" s="273">
        <f>'Planning tool_old'!E28</f>
        <v>0</v>
      </c>
      <c r="F22" s="273">
        <f>'Planning tool_old'!F28</f>
        <v>0</v>
      </c>
      <c r="G22" s="273">
        <f>'Planning tool_old'!G28</f>
        <v>0</v>
      </c>
      <c r="H22" s="278"/>
    </row>
    <row r="23" spans="2:8" ht="38.25" x14ac:dyDescent="0.25">
      <c r="B23" s="1260"/>
      <c r="C23" s="1253"/>
      <c r="D23" s="177" t="str">
        <f>'Planning tool_old'!D28</f>
        <v>Lack of active follow up systems</v>
      </c>
      <c r="E23" s="273">
        <f>'Planning tool_old'!E29</f>
        <v>0</v>
      </c>
      <c r="F23" s="273" t="str">
        <f>'Planning tool_old'!F29</f>
        <v>Formal accountability mechanisms, monitoring and incentives (financial and non-financial)  for providers (continuity)</v>
      </c>
      <c r="G23" s="273">
        <f>'Planning tool_old'!G29</f>
        <v>0</v>
      </c>
      <c r="H23" s="278"/>
    </row>
    <row r="24" spans="2:8" ht="13.5" thickBot="1" x14ac:dyDescent="0.3">
      <c r="B24" s="1260"/>
      <c r="C24" s="1254"/>
      <c r="D24" s="216">
        <f>'Planning tool_old'!D29</f>
        <v>0</v>
      </c>
      <c r="E24" s="279" t="str">
        <f>'Planning tool_old'!E30</f>
        <v>Improve infrastructure and equipment</v>
      </c>
      <c r="F24" s="279">
        <f>'Planning tool_old'!F30</f>
        <v>0</v>
      </c>
      <c r="G24" s="279">
        <f>'Planning tool_old'!G30</f>
        <v>0</v>
      </c>
      <c r="H24" s="280"/>
    </row>
    <row r="25" spans="2:8" ht="25.5" x14ac:dyDescent="0.25">
      <c r="B25" s="1260"/>
      <c r="C25" s="1252" t="str">
        <f>'Planning tool_old'!C30</f>
        <v>Quality</v>
      </c>
      <c r="D25" s="206" t="str">
        <f>'Planning tool_old'!D30</f>
        <v xml:space="preserve">Financial barriers (direct costs, indirect costs and insufficient social protection mechanisms) </v>
      </c>
      <c r="E25" s="276">
        <f>'Planning tool_old'!E31</f>
        <v>0</v>
      </c>
      <c r="F25" s="276">
        <f>'Planning tool_old'!F31</f>
        <v>0</v>
      </c>
      <c r="G25" s="276">
        <f>'Planning tool_old'!G31</f>
        <v>0</v>
      </c>
      <c r="H25" s="277"/>
    </row>
    <row r="26" spans="2:8" ht="25.5" x14ac:dyDescent="0.25">
      <c r="B26" s="1260"/>
      <c r="C26" s="1253"/>
      <c r="D26" s="177" t="str">
        <f>'Planning tool_old'!D31</f>
        <v>Provider lacking required equipment or infrastructure</v>
      </c>
      <c r="E26" s="273">
        <f>'Planning tool_old'!E32</f>
        <v>0</v>
      </c>
      <c r="F26" s="273">
        <f>'Planning tool_old'!F32</f>
        <v>0</v>
      </c>
      <c r="G26" s="273">
        <f>'Planning tool_old'!G32</f>
        <v>0</v>
      </c>
      <c r="H26" s="278"/>
    </row>
    <row r="27" spans="2:8" ht="25.5" x14ac:dyDescent="0.25">
      <c r="B27" s="1260"/>
      <c r="C27" s="1253"/>
      <c r="D27" s="177" t="str">
        <f>'Planning tool_old'!D32</f>
        <v>Provider lacking motivation to ensure quality of care</v>
      </c>
      <c r="E27" s="273">
        <f>'Planning tool_old'!E33</f>
        <v>0</v>
      </c>
      <c r="F27" s="273" t="str">
        <f>'Planning tool_old'!F33</f>
        <v>In service training/ mentoring/ supportive supervision/job aids/reminders</v>
      </c>
      <c r="G27" s="273"/>
      <c r="H27" s="278"/>
    </row>
    <row r="28" spans="2:8" ht="13.5" thickBot="1" x14ac:dyDescent="0.3">
      <c r="B28" s="1260"/>
      <c r="C28" s="1254"/>
      <c r="D28" s="216">
        <f>'Planning tool_old'!D33</f>
        <v>0</v>
      </c>
      <c r="E28" s="279">
        <f>'Planning tool_old'!E34</f>
        <v>0</v>
      </c>
      <c r="F28" s="279">
        <f>'Planning tool_old'!F34</f>
        <v>0</v>
      </c>
      <c r="G28" s="279"/>
      <c r="H28" s="280"/>
    </row>
  </sheetData>
  <mergeCells count="13">
    <mergeCell ref="B2:E2"/>
    <mergeCell ref="B5:B16"/>
    <mergeCell ref="C5:C8"/>
    <mergeCell ref="C25:C28"/>
    <mergeCell ref="B17:B28"/>
    <mergeCell ref="E3:G4"/>
    <mergeCell ref="C21:C24"/>
    <mergeCell ref="H3:H4"/>
    <mergeCell ref="B3:B4"/>
    <mergeCell ref="C9:C12"/>
    <mergeCell ref="C13:C16"/>
    <mergeCell ref="C17:C20"/>
    <mergeCell ref="C3:D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Key Outputs" prompt="Select relevant output for the key actions" xr:uid="{00000000-0002-0000-0200-000000000000}">
          <x14:formula1>
            <xm:f>'Common bottlenecks and actions'!$H$5:$H$18</xm:f>
          </x14:formula1>
          <xm:sqref>H5:H28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H51"/>
  <sheetViews>
    <sheetView showGridLines="0" zoomScale="80" zoomScaleNormal="80" workbookViewId="0">
      <pane xSplit="5" ySplit="3" topLeftCell="F4" activePane="bottomRight" state="frozen"/>
      <selection pane="topRight" activeCell="F1" sqref="F1"/>
      <selection pane="bottomLeft" activeCell="A4" sqref="A4"/>
      <selection pane="bottomRight" activeCell="F4" sqref="F4"/>
    </sheetView>
  </sheetViews>
  <sheetFormatPr defaultRowHeight="12.75" x14ac:dyDescent="0.25"/>
  <cols>
    <col min="1" max="1" width="4.625" style="865" customWidth="1"/>
    <col min="2" max="2" width="5" style="31" customWidth="1"/>
    <col min="3" max="3" width="65.75" style="33" customWidth="1"/>
    <col min="4" max="4" width="24.75" style="33" customWidth="1"/>
    <col min="5" max="5" width="24.75" style="818" hidden="1" customWidth="1"/>
    <col min="6" max="6" width="15.625" style="32" customWidth="1"/>
    <col min="7" max="7" width="14.625" style="32" bestFit="1" customWidth="1"/>
    <col min="8" max="8" width="14.625" style="32" customWidth="1"/>
    <col min="9" max="9" width="13" style="32" hidden="1" customWidth="1"/>
    <col min="10" max="10" width="8.5" style="32" bestFit="1" customWidth="1"/>
    <col min="11" max="13" width="9" style="32"/>
    <col min="14" max="59" width="9" style="32" customWidth="1"/>
    <col min="60" max="60" width="57.125" style="32" customWidth="1"/>
    <col min="61" max="16384" width="9" style="32"/>
  </cols>
  <sheetData>
    <row r="1" spans="1:60" ht="13.5" thickBot="1" x14ac:dyDescent="0.3">
      <c r="E1" s="794" t="s">
        <v>1373</v>
      </c>
      <c r="I1" s="793" t="s">
        <v>1373</v>
      </c>
    </row>
    <row r="2" spans="1:60" ht="17.25" thickBot="1" x14ac:dyDescent="0.35">
      <c r="E2" s="794"/>
      <c r="F2" s="1278" t="str">
        <f>'Master Dataset2'!E2</f>
        <v>Bangladesh</v>
      </c>
      <c r="G2" s="1279"/>
      <c r="H2" s="1280"/>
      <c r="I2" s="793"/>
      <c r="J2" s="1270" t="s">
        <v>694</v>
      </c>
      <c r="K2" s="1271"/>
      <c r="L2" s="1271"/>
      <c r="M2" s="1271"/>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5"/>
    </row>
    <row r="3" spans="1:60" ht="25.5" x14ac:dyDescent="0.2">
      <c r="C3" s="706" t="s">
        <v>721</v>
      </c>
      <c r="D3" s="707" t="s">
        <v>1248</v>
      </c>
      <c r="E3" s="819" t="s">
        <v>1374</v>
      </c>
      <c r="F3" s="973" t="s">
        <v>636</v>
      </c>
      <c r="G3" s="974" t="s">
        <v>1375</v>
      </c>
      <c r="H3" s="975" t="s">
        <v>1419</v>
      </c>
      <c r="I3" s="820" t="s">
        <v>1420</v>
      </c>
      <c r="J3" s="1153" t="s">
        <v>1139</v>
      </c>
      <c r="K3" s="1154" t="s">
        <v>1140</v>
      </c>
      <c r="L3" s="1154" t="s">
        <v>1141</v>
      </c>
      <c r="M3" s="1154" t="s">
        <v>1142</v>
      </c>
      <c r="N3" s="1139" t="s">
        <v>1143</v>
      </c>
      <c r="O3" s="1139" t="s">
        <v>1144</v>
      </c>
      <c r="P3" s="1139" t="s">
        <v>1145</v>
      </c>
      <c r="Q3" s="1139" t="s">
        <v>1146</v>
      </c>
      <c r="R3" s="1139" t="s">
        <v>1147</v>
      </c>
      <c r="S3" s="1139" t="s">
        <v>1148</v>
      </c>
      <c r="T3" s="1139" t="s">
        <v>1149</v>
      </c>
      <c r="U3" s="1139" t="s">
        <v>1150</v>
      </c>
      <c r="V3" s="1139" t="s">
        <v>1151</v>
      </c>
      <c r="W3" s="1139" t="s">
        <v>1152</v>
      </c>
      <c r="X3" s="1139" t="s">
        <v>1153</v>
      </c>
      <c r="Y3" s="1139" t="s">
        <v>1154</v>
      </c>
      <c r="Z3" s="1139" t="s">
        <v>1155</v>
      </c>
      <c r="AA3" s="1139" t="s">
        <v>1156</v>
      </c>
      <c r="AB3" s="1139" t="s">
        <v>1157</v>
      </c>
      <c r="AC3" s="1139" t="s">
        <v>1158</v>
      </c>
      <c r="AD3" s="1139" t="s">
        <v>1159</v>
      </c>
      <c r="AE3" s="1139" t="s">
        <v>1160</v>
      </c>
      <c r="AF3" s="1139" t="s">
        <v>1161</v>
      </c>
      <c r="AG3" s="1139" t="s">
        <v>1162</v>
      </c>
      <c r="AH3" s="1139" t="s">
        <v>1163</v>
      </c>
      <c r="AI3" s="1139" t="s">
        <v>1164</v>
      </c>
      <c r="AJ3" s="1139" t="s">
        <v>1165</v>
      </c>
      <c r="AK3" s="1139" t="s">
        <v>1166</v>
      </c>
      <c r="AL3" s="1139" t="s">
        <v>1167</v>
      </c>
      <c r="AM3" s="1139" t="s">
        <v>1168</v>
      </c>
      <c r="AN3" s="1139" t="s">
        <v>1169</v>
      </c>
      <c r="AO3" s="1139" t="s">
        <v>1170</v>
      </c>
      <c r="AP3" s="1139" t="s">
        <v>1171</v>
      </c>
      <c r="AQ3" s="1139" t="s">
        <v>1172</v>
      </c>
      <c r="AR3" s="1139" t="s">
        <v>1173</v>
      </c>
      <c r="AS3" s="1139" t="s">
        <v>1174</v>
      </c>
      <c r="AT3" s="1139" t="s">
        <v>1175</v>
      </c>
      <c r="AU3" s="1139" t="s">
        <v>1176</v>
      </c>
      <c r="AV3" s="1139" t="s">
        <v>1177</v>
      </c>
      <c r="AW3" s="1139" t="s">
        <v>1178</v>
      </c>
      <c r="AX3" s="1139" t="s">
        <v>1179</v>
      </c>
      <c r="AY3" s="1139" t="s">
        <v>1180</v>
      </c>
      <c r="AZ3" s="1139" t="s">
        <v>1181</v>
      </c>
      <c r="BA3" s="1139" t="s">
        <v>1182</v>
      </c>
      <c r="BB3" s="1139" t="s">
        <v>1183</v>
      </c>
      <c r="BC3" s="1139" t="s">
        <v>1184</v>
      </c>
      <c r="BD3" s="1139" t="s">
        <v>1185</v>
      </c>
      <c r="BE3" s="1139" t="s">
        <v>1186</v>
      </c>
      <c r="BF3" s="1139" t="s">
        <v>1187</v>
      </c>
      <c r="BG3" s="1140" t="s">
        <v>1188</v>
      </c>
      <c r="BH3" s="1141" t="s">
        <v>1465</v>
      </c>
    </row>
    <row r="4" spans="1:60" ht="12.75" customHeight="1" x14ac:dyDescent="0.25">
      <c r="B4" s="1272" t="s">
        <v>190</v>
      </c>
      <c r="C4" s="627" t="str">
        <f>'Master Dataset'!C3</f>
        <v>Estimated total population (all ages), 2013</v>
      </c>
      <c r="D4" s="628"/>
      <c r="E4" s="795" t="str">
        <f>IF(ISBLANK(Table44[[#This Row],[Modified Indicator (if necessary) - use standard indicator if available]]),(Table44[[#This Row],[Standard Indicator]]),(Table44[[#This Row],[Modified Indicator (if necessary) - use standard indicator if available]]))</f>
        <v>Estimated total population (all ages), 2013</v>
      </c>
      <c r="F4" s="421" t="str">
        <f>'Master Dataset'!E3</f>
        <v>-</v>
      </c>
      <c r="G4" s="888"/>
      <c r="H4" s="957"/>
      <c r="I4" s="889" t="str">
        <f>IF(ISBLANK(Table44[[#This Row],[Validated Value]]),(Table44[[#This Row],[Value]]),(Table44[[#This Row],[Validated Value]]))</f>
        <v>-</v>
      </c>
      <c r="J4" s="890"/>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891"/>
      <c r="AO4" s="891"/>
      <c r="AP4" s="891"/>
      <c r="AQ4" s="891"/>
      <c r="AR4" s="891"/>
      <c r="AS4" s="891"/>
      <c r="AT4" s="891"/>
      <c r="AU4" s="891"/>
      <c r="AV4" s="891"/>
      <c r="AW4" s="891"/>
      <c r="AX4" s="891"/>
      <c r="AY4" s="891"/>
      <c r="AZ4" s="891"/>
      <c r="BA4" s="891"/>
      <c r="BB4" s="891"/>
      <c r="BC4" s="891"/>
      <c r="BD4" s="891"/>
      <c r="BE4" s="891"/>
      <c r="BF4" s="891"/>
      <c r="BG4" s="892"/>
      <c r="BH4" s="1146"/>
    </row>
    <row r="5" spans="1:60" ht="12.75" customHeight="1" x14ac:dyDescent="0.25">
      <c r="B5" s="1273"/>
      <c r="C5" s="629" t="str">
        <f>'Master Dataset'!C4</f>
        <v>Estimated population of women of reproductive age (ages 15-49), 2013</v>
      </c>
      <c r="D5" s="630"/>
      <c r="E5" s="796" t="str">
        <f>IF(ISBLANK(Table44[[#This Row],[Modified Indicator (if necessary) - use standard indicator if available]]),(Table44[[#This Row],[Standard Indicator]]),(Table44[[#This Row],[Modified Indicator (if necessary) - use standard indicator if available]]))</f>
        <v>Estimated population of women of reproductive age (ages 15-49), 2013</v>
      </c>
      <c r="F5" s="831" t="str">
        <f>'Master Dataset'!E4</f>
        <v>-</v>
      </c>
      <c r="G5" s="1171"/>
      <c r="H5" s="957"/>
      <c r="I5" s="893" t="str">
        <f>IF(ISBLANK(Table44[[#This Row],[Validated Value]]),(Table44[[#This Row],[Value]]),(Table44[[#This Row],[Validated Value]]))</f>
        <v>-</v>
      </c>
      <c r="J5" s="1174"/>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c r="AN5" s="895"/>
      <c r="AO5" s="895"/>
      <c r="AP5" s="895"/>
      <c r="AQ5" s="895"/>
      <c r="AR5" s="895"/>
      <c r="AS5" s="895"/>
      <c r="AT5" s="895"/>
      <c r="AU5" s="895"/>
      <c r="AV5" s="895"/>
      <c r="AW5" s="895"/>
      <c r="AX5" s="895"/>
      <c r="AY5" s="895"/>
      <c r="AZ5" s="895"/>
      <c r="BA5" s="895"/>
      <c r="BB5" s="895"/>
      <c r="BC5" s="895"/>
      <c r="BD5" s="895"/>
      <c r="BE5" s="895"/>
      <c r="BF5" s="895"/>
      <c r="BG5" s="896"/>
      <c r="BH5" s="1146"/>
    </row>
    <row r="6" spans="1:60" ht="13.5" x14ac:dyDescent="0.25">
      <c r="B6" s="1273"/>
      <c r="C6" s="629" t="str">
        <f>'Master Dataset'!C5</f>
        <v>Estimated population of adolescents (ages 10-19), 2013</v>
      </c>
      <c r="D6" s="630"/>
      <c r="E6" s="796" t="str">
        <f>IF(ISBLANK(Table44[[#This Row],[Modified Indicator (if necessary) - use standard indicator if available]]),(Table44[[#This Row],[Standard Indicator]]),(Table44[[#This Row],[Modified Indicator (if necessary) - use standard indicator if available]]))</f>
        <v>Estimated population of adolescents (ages 10-19), 2013</v>
      </c>
      <c r="F6" s="831" t="str">
        <f>'Master Dataset'!E5</f>
        <v>-</v>
      </c>
      <c r="G6" s="1172"/>
      <c r="H6" s="957"/>
      <c r="I6" s="893" t="str">
        <f>IF(ISBLANK(Table44[[#This Row],[Validated Value]]),(Table44[[#This Row],[Value]]),(Table44[[#This Row],[Validated Value]]))</f>
        <v>-</v>
      </c>
      <c r="J6" s="894"/>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5"/>
      <c r="AY6" s="895"/>
      <c r="AZ6" s="895"/>
      <c r="BA6" s="895"/>
      <c r="BB6" s="895"/>
      <c r="BC6" s="895"/>
      <c r="BD6" s="895"/>
      <c r="BE6" s="895"/>
      <c r="BF6" s="895"/>
      <c r="BG6" s="896"/>
      <c r="BH6" s="1147" t="s">
        <v>1464</v>
      </c>
    </row>
    <row r="7" spans="1:60" ht="13.5" x14ac:dyDescent="0.25">
      <c r="B7" s="1273"/>
      <c r="C7" s="631" t="str">
        <f>'Master Dataset'!C6</f>
        <v>Estimated population of adolescent girls (ages 10-19), 2013</v>
      </c>
      <c r="D7" s="632"/>
      <c r="E7" s="797" t="str">
        <f>IF(ISBLANK(Table44[[#This Row],[Modified Indicator (if necessary) - use standard indicator if available]]),(Table44[[#This Row],[Standard Indicator]]),(Table44[[#This Row],[Modified Indicator (if necessary) - use standard indicator if available]]))</f>
        <v>Estimated population of adolescent girls (ages 10-19), 2013</v>
      </c>
      <c r="F7" s="621" t="str">
        <f>'Master Dataset'!E6</f>
        <v>-</v>
      </c>
      <c r="G7" s="897"/>
      <c r="H7" s="957"/>
      <c r="I7" s="898" t="str">
        <f>IF(ISBLANK(Table44[[#This Row],[Validated Value]]),(Table44[[#This Row],[Value]]),(Table44[[#This Row],[Validated Value]]))</f>
        <v>-</v>
      </c>
      <c r="J7" s="899"/>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1"/>
      <c r="BH7" s="1146"/>
    </row>
    <row r="8" spans="1:60" ht="13.5" x14ac:dyDescent="0.25">
      <c r="B8" s="1273"/>
      <c r="C8" s="633" t="str">
        <f>'Master Dataset'!C7</f>
        <v>Estimated population of adolescent girls (ages 10-14), 2013</v>
      </c>
      <c r="D8" s="634"/>
      <c r="E8" s="798" t="str">
        <f>IF(ISBLANK(Table44[[#This Row],[Modified Indicator (if necessary) - use standard indicator if available]]),(Table44[[#This Row],[Standard Indicator]]),(Table44[[#This Row],[Modified Indicator (if necessary) - use standard indicator if available]]))</f>
        <v>Estimated population of adolescent girls (ages 10-14), 2013</v>
      </c>
      <c r="F8" s="619" t="str">
        <f>'Master Dataset'!E7</f>
        <v>-</v>
      </c>
      <c r="G8" s="902"/>
      <c r="H8" s="957"/>
      <c r="I8" s="903" t="str">
        <f>IF(ISBLANK(Table44[[#This Row],[Validated Value]]),(Table44[[#This Row],[Value]]),(Table44[[#This Row],[Validated Value]]))</f>
        <v>-</v>
      </c>
      <c r="J8" s="904"/>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5"/>
      <c r="AY8" s="905"/>
      <c r="AZ8" s="905"/>
      <c r="BA8" s="905"/>
      <c r="BB8" s="905"/>
      <c r="BC8" s="905"/>
      <c r="BD8" s="905"/>
      <c r="BE8" s="905"/>
      <c r="BF8" s="905"/>
      <c r="BG8" s="906"/>
      <c r="BH8" s="1146"/>
    </row>
    <row r="9" spans="1:60" ht="13.5" x14ac:dyDescent="0.25">
      <c r="B9" s="1273"/>
      <c r="C9" s="635" t="str">
        <f>'Master Dataset'!C8</f>
        <v>Estimated population of adolescent girls (ages 15-19), 2013</v>
      </c>
      <c r="D9" s="636"/>
      <c r="E9" s="799" t="str">
        <f>IF(ISBLANK(Table44[[#This Row],[Modified Indicator (if necessary) - use standard indicator if available]]),(Table44[[#This Row],[Standard Indicator]]),(Table44[[#This Row],[Modified Indicator (if necessary) - use standard indicator if available]]))</f>
        <v>Estimated population of adolescent girls (ages 15-19), 2013</v>
      </c>
      <c r="F9" s="620" t="str">
        <f>'Master Dataset'!E8</f>
        <v>-</v>
      </c>
      <c r="G9" s="907"/>
      <c r="H9" s="957"/>
      <c r="I9" s="908" t="str">
        <f>IF(ISBLANK(Table44[[#This Row],[Validated Value]]),(Table44[[#This Row],[Value]]),(Table44[[#This Row],[Validated Value]]))</f>
        <v>-</v>
      </c>
      <c r="J9" s="909"/>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0"/>
      <c r="AY9" s="910"/>
      <c r="AZ9" s="910"/>
      <c r="BA9" s="910"/>
      <c r="BB9" s="910"/>
      <c r="BC9" s="910"/>
      <c r="BD9" s="910"/>
      <c r="BE9" s="910"/>
      <c r="BF9" s="910"/>
      <c r="BG9" s="911"/>
      <c r="BH9" s="1146"/>
    </row>
    <row r="10" spans="1:60" ht="13.5" x14ac:dyDescent="0.25">
      <c r="B10" s="1273"/>
      <c r="C10" s="631" t="str">
        <f>'Master Dataset'!C9</f>
        <v>Estimated population of adolescent boys (ages 10-19), 2013</v>
      </c>
      <c r="D10" s="632"/>
      <c r="E10" s="797" t="str">
        <f>IF(ISBLANK(Table44[[#This Row],[Modified Indicator (if necessary) - use standard indicator if available]]),(Table44[[#This Row],[Standard Indicator]]),(Table44[[#This Row],[Modified Indicator (if necessary) - use standard indicator if available]]))</f>
        <v>Estimated population of adolescent boys (ages 10-19), 2013</v>
      </c>
      <c r="F10" s="621" t="str">
        <f>'Master Dataset'!E9</f>
        <v>-</v>
      </c>
      <c r="G10" s="897"/>
      <c r="H10" s="957"/>
      <c r="I10" s="898" t="str">
        <f>IF(ISBLANK(Table44[[#This Row],[Validated Value]]),(Table44[[#This Row],[Value]]),(Table44[[#This Row],[Validated Value]]))</f>
        <v>-</v>
      </c>
      <c r="J10" s="899"/>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1"/>
      <c r="BH10" s="1146"/>
    </row>
    <row r="11" spans="1:60" ht="13.5" x14ac:dyDescent="0.25">
      <c r="B11" s="1273"/>
      <c r="C11" s="633" t="str">
        <f>'Master Dataset'!C10</f>
        <v>Estimated population of adolescent boys (ages 10-14), 2013</v>
      </c>
      <c r="D11" s="634"/>
      <c r="E11" s="798" t="str">
        <f>IF(ISBLANK(Table44[[#This Row],[Modified Indicator (if necessary) - use standard indicator if available]]),(Table44[[#This Row],[Standard Indicator]]),(Table44[[#This Row],[Modified Indicator (if necessary) - use standard indicator if available]]))</f>
        <v>Estimated population of adolescent boys (ages 10-14), 2013</v>
      </c>
      <c r="F11" s="619" t="str">
        <f>'Master Dataset'!E10</f>
        <v>-</v>
      </c>
      <c r="G11" s="902"/>
      <c r="H11" s="957"/>
      <c r="I11" s="903" t="str">
        <f>IF(ISBLANK(Table44[[#This Row],[Validated Value]]),(Table44[[#This Row],[Value]]),(Table44[[#This Row],[Validated Value]]))</f>
        <v>-</v>
      </c>
      <c r="J11" s="904"/>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06"/>
      <c r="BH11" s="1146"/>
    </row>
    <row r="12" spans="1:60" ht="13.5" x14ac:dyDescent="0.25">
      <c r="B12" s="1274"/>
      <c r="C12" s="637" t="str">
        <f>'Master Dataset'!C11</f>
        <v>Estimated population of adolescent boys (ages 15-19), 2013</v>
      </c>
      <c r="D12" s="638"/>
      <c r="E12" s="800" t="str">
        <f>IF(ISBLANK(Table44[[#This Row],[Modified Indicator (if necessary) - use standard indicator if available]]),(Table44[[#This Row],[Standard Indicator]]),(Table44[[#This Row],[Modified Indicator (if necessary) - use standard indicator if available]]))</f>
        <v>Estimated population of adolescent boys (ages 15-19), 2013</v>
      </c>
      <c r="F12" s="622" t="str">
        <f>'Master Dataset'!E11</f>
        <v>-</v>
      </c>
      <c r="G12" s="912"/>
      <c r="H12" s="957"/>
      <c r="I12" s="913" t="str">
        <f>IF(ISBLANK(Table44[[#This Row],[Validated Value]]),(Table44[[#This Row],[Value]]),(Table44[[#This Row],[Validated Value]]))</f>
        <v>-</v>
      </c>
      <c r="J12" s="914"/>
      <c r="K12" s="915"/>
      <c r="L12" s="915"/>
      <c r="M12" s="915"/>
      <c r="N12" s="915"/>
      <c r="O12" s="915"/>
      <c r="P12" s="915"/>
      <c r="Q12" s="915"/>
      <c r="R12" s="915"/>
      <c r="S12" s="915"/>
      <c r="T12" s="915"/>
      <c r="U12" s="915"/>
      <c r="V12" s="915"/>
      <c r="W12" s="915"/>
      <c r="X12" s="915"/>
      <c r="Y12" s="915"/>
      <c r="Z12" s="915"/>
      <c r="AA12" s="915"/>
      <c r="AB12" s="915"/>
      <c r="AC12" s="915"/>
      <c r="AD12" s="915"/>
      <c r="AE12" s="915"/>
      <c r="AF12" s="915"/>
      <c r="AG12" s="915"/>
      <c r="AH12" s="915"/>
      <c r="AI12" s="915"/>
      <c r="AJ12" s="915"/>
      <c r="AK12" s="915"/>
      <c r="AL12" s="915"/>
      <c r="AM12" s="915"/>
      <c r="AN12" s="915"/>
      <c r="AO12" s="915"/>
      <c r="AP12" s="915"/>
      <c r="AQ12" s="915"/>
      <c r="AR12" s="915"/>
      <c r="AS12" s="915"/>
      <c r="AT12" s="915"/>
      <c r="AU12" s="915"/>
      <c r="AV12" s="915"/>
      <c r="AW12" s="915"/>
      <c r="AX12" s="915"/>
      <c r="AY12" s="915"/>
      <c r="AZ12" s="915"/>
      <c r="BA12" s="915"/>
      <c r="BB12" s="915"/>
      <c r="BC12" s="915"/>
      <c r="BD12" s="915"/>
      <c r="BE12" s="915"/>
      <c r="BF12" s="915"/>
      <c r="BG12" s="916"/>
      <c r="BH12" s="1146"/>
    </row>
    <row r="13" spans="1:60" ht="13.5" x14ac:dyDescent="0.25">
      <c r="B13" s="1275" t="s">
        <v>1237</v>
      </c>
      <c r="C13" s="786" t="str">
        <f>'Master Dataset'!C12</f>
        <v>HIV prevalence (ages 15-49), %, 2013</v>
      </c>
      <c r="D13" s="639"/>
      <c r="E13" s="801" t="str">
        <f>IF(ISBLANK(Table44[[#This Row],[Modified Indicator (if necessary) - use standard indicator if available]]),(Table44[[#This Row],[Standard Indicator]]),(Table44[[#This Row],[Modified Indicator (if necessary) - use standard indicator if available]]))</f>
        <v>HIV prevalence (ages 15-49), %, 2013</v>
      </c>
      <c r="F13" s="846" t="b">
        <f>'Master Dataset'!E12</f>
        <v>0</v>
      </c>
      <c r="G13" s="917"/>
      <c r="H13" s="971"/>
      <c r="I13" s="918" t="b">
        <f>IF(ISBLANK(Table44[[#This Row],[Validated Value]]),(Table44[[#This Row],[Value]]),(Table44[[#This Row],[Validated Value]]))</f>
        <v>0</v>
      </c>
      <c r="J13" s="919"/>
      <c r="K13" s="920"/>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920"/>
      <c r="AM13" s="920"/>
      <c r="AN13" s="920"/>
      <c r="AO13" s="920"/>
      <c r="AP13" s="920"/>
      <c r="AQ13" s="920"/>
      <c r="AR13" s="920"/>
      <c r="AS13" s="920"/>
      <c r="AT13" s="920"/>
      <c r="AU13" s="920"/>
      <c r="AV13" s="920"/>
      <c r="AW13" s="920"/>
      <c r="AX13" s="920"/>
      <c r="AY13" s="920"/>
      <c r="AZ13" s="920"/>
      <c r="BA13" s="920"/>
      <c r="BB13" s="920"/>
      <c r="BC13" s="920"/>
      <c r="BD13" s="920"/>
      <c r="BE13" s="920"/>
      <c r="BF13" s="920"/>
      <c r="BG13" s="921"/>
      <c r="BH13" s="1146"/>
    </row>
    <row r="14" spans="1:60" ht="13.5" x14ac:dyDescent="0.25">
      <c r="B14" s="1276"/>
      <c r="C14" s="787" t="str">
        <f>'Master Dataset'!C13</f>
        <v>HIV prevalence (ages 15-24), %, 2013</v>
      </c>
      <c r="D14" s="640"/>
      <c r="E14" s="802" t="str">
        <f>IF(ISBLANK(Table44[[#This Row],[Modified Indicator (if necessary) - use standard indicator if available]]),(Table44[[#This Row],[Standard Indicator]]),(Table44[[#This Row],[Modified Indicator (if necessary) - use standard indicator if available]]))</f>
        <v>HIV prevalence (ages 15-24), %, 2013</v>
      </c>
      <c r="F14" s="624" t="b">
        <f>'Master Dataset'!E13</f>
        <v>0</v>
      </c>
      <c r="G14" s="922"/>
      <c r="H14" s="972"/>
      <c r="I14" s="923" t="b">
        <f>IF(ISBLANK(Table44[[#This Row],[Validated Value]]),(Table44[[#This Row],[Value]]),(Table44[[#This Row],[Validated Value]]))</f>
        <v>0</v>
      </c>
      <c r="J14" s="909"/>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0"/>
      <c r="AY14" s="910"/>
      <c r="AZ14" s="910"/>
      <c r="BA14" s="910"/>
      <c r="BB14" s="910"/>
      <c r="BC14" s="910"/>
      <c r="BD14" s="910"/>
      <c r="BE14" s="910"/>
      <c r="BF14" s="910"/>
      <c r="BG14" s="911"/>
      <c r="BH14" s="1146"/>
    </row>
    <row r="15" spans="1:60" ht="13.5" x14ac:dyDescent="0.25">
      <c r="B15" s="1276"/>
      <c r="C15" s="788" t="str">
        <f>'Master Dataset'!C14</f>
        <v>HIV prevalence among adolescent girls (ages 10-14), %, most recent</v>
      </c>
      <c r="D15" s="641"/>
      <c r="E15" s="803" t="str">
        <f>IF(ISBLANK(Table44[[#This Row],[Modified Indicator (if necessary) - use standard indicator if available]]),(Table44[[#This Row],[Standard Indicator]]),(Table44[[#This Row],[Modified Indicator (if necessary) - use standard indicator if available]]))</f>
        <v>HIV prevalence among adolescent girls (ages 10-14), %, most recent</v>
      </c>
      <c r="F15" s="623" t="b">
        <f>'Master Dataset'!E14</f>
        <v>0</v>
      </c>
      <c r="G15" s="924"/>
      <c r="H15" s="970"/>
      <c r="I15" s="925" t="b">
        <f>IF(ISBLANK(Table44[[#This Row],[Validated Value]]),(Table44[[#This Row],[Value]]),(Table44[[#This Row],[Validated Value]]))</f>
        <v>0</v>
      </c>
      <c r="J15" s="899"/>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1"/>
      <c r="BH15" s="1146"/>
    </row>
    <row r="16" spans="1:60" s="781" customFormat="1" ht="14.25" hidden="1" thickBot="1" x14ac:dyDescent="0.3">
      <c r="A16" s="866"/>
      <c r="B16" s="1276"/>
      <c r="C16" s="789" t="str">
        <f>'Master Dataset'!C15</f>
        <v>survey year</v>
      </c>
      <c r="D16" s="780"/>
      <c r="E16" s="804" t="str">
        <f>IF(ISBLANK(Table44[[#This Row],[Modified Indicator (if necessary) - use standard indicator if available]]),(Table44[[#This Row],[Standard Indicator]]),(Table44[[#This Row],[Modified Indicator (if necessary) - use standard indicator if available]]))</f>
        <v>survey year</v>
      </c>
      <c r="F16" s="847" t="str">
        <f>'Master Dataset'!E15</f>
        <v>most recent</v>
      </c>
      <c r="G16" s="926"/>
      <c r="H16" s="970"/>
      <c r="I16" s="927" t="str">
        <f>IF(ISBLANK(Table44[[#This Row],[Validated Value]]),(Table44[[#This Row],[Value]]),(Table44[[#This Row],[Validated Value]]))</f>
        <v>most recent</v>
      </c>
      <c r="J16" s="928"/>
      <c r="K16" s="929"/>
      <c r="L16" s="929"/>
      <c r="M16" s="929"/>
      <c r="N16" s="929"/>
      <c r="O16" s="929"/>
      <c r="P16" s="929"/>
      <c r="Q16" s="929"/>
      <c r="R16" s="929"/>
      <c r="S16" s="929"/>
      <c r="T16" s="929"/>
      <c r="U16" s="929"/>
      <c r="V16" s="929"/>
      <c r="W16" s="929"/>
      <c r="X16" s="929"/>
      <c r="Y16" s="929"/>
      <c r="Z16" s="929"/>
      <c r="AA16" s="929"/>
      <c r="AB16" s="929"/>
      <c r="AC16" s="929"/>
      <c r="AD16" s="929"/>
      <c r="AE16" s="929"/>
      <c r="AF16" s="929"/>
      <c r="AG16" s="929"/>
      <c r="AH16" s="929"/>
      <c r="AI16" s="929"/>
      <c r="AJ16" s="929"/>
      <c r="AK16" s="929"/>
      <c r="AL16" s="929"/>
      <c r="AM16" s="929"/>
      <c r="AN16" s="929"/>
      <c r="AO16" s="929"/>
      <c r="AP16" s="929"/>
      <c r="AQ16" s="929"/>
      <c r="AR16" s="929"/>
      <c r="AS16" s="929"/>
      <c r="AT16" s="929"/>
      <c r="AU16" s="929"/>
      <c r="AV16" s="929"/>
      <c r="AW16" s="929"/>
      <c r="AX16" s="929"/>
      <c r="AY16" s="929"/>
      <c r="AZ16" s="929"/>
      <c r="BA16" s="929"/>
      <c r="BB16" s="929"/>
      <c r="BC16" s="929"/>
      <c r="BD16" s="929"/>
      <c r="BE16" s="929"/>
      <c r="BF16" s="929"/>
      <c r="BG16" s="930"/>
      <c r="BH16" s="1148"/>
    </row>
    <row r="17" spans="1:60" ht="13.5" x14ac:dyDescent="0.25">
      <c r="B17" s="1276"/>
      <c r="C17" s="787" t="str">
        <f>'Master Dataset'!C16</f>
        <v>HIV prevalence among adolescent girls (ages 15-19), %, most recent</v>
      </c>
      <c r="D17" s="640"/>
      <c r="E17" s="802" t="str">
        <f>IF(ISBLANK(Table44[[#This Row],[Modified Indicator (if necessary) - use standard indicator if available]]),(Table44[[#This Row],[Standard Indicator]]),(Table44[[#This Row],[Modified Indicator (if necessary) - use standard indicator if available]]))</f>
        <v>HIV prevalence among adolescent girls (ages 15-19), %, most recent</v>
      </c>
      <c r="F17" s="624" t="b">
        <f>'Master Dataset'!E16</f>
        <v>0</v>
      </c>
      <c r="G17" s="931"/>
      <c r="H17" s="970"/>
      <c r="I17" s="923" t="b">
        <f>IF(ISBLANK(Table44[[#This Row],[Validated Value]]),(Table44[[#This Row],[Value]]),(Table44[[#This Row],[Validated Value]]))</f>
        <v>0</v>
      </c>
      <c r="J17" s="909"/>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c r="AO17" s="910"/>
      <c r="AP17" s="910"/>
      <c r="AQ17" s="910"/>
      <c r="AR17" s="910"/>
      <c r="AS17" s="910"/>
      <c r="AT17" s="910"/>
      <c r="AU17" s="910"/>
      <c r="AV17" s="910"/>
      <c r="AW17" s="910"/>
      <c r="AX17" s="910"/>
      <c r="AY17" s="910"/>
      <c r="AZ17" s="910"/>
      <c r="BA17" s="910"/>
      <c r="BB17" s="910"/>
      <c r="BC17" s="910"/>
      <c r="BD17" s="910"/>
      <c r="BE17" s="910"/>
      <c r="BF17" s="910"/>
      <c r="BG17" s="911"/>
      <c r="BH17" s="1146"/>
    </row>
    <row r="18" spans="1:60" s="781" customFormat="1" ht="14.25" hidden="1" thickBot="1" x14ac:dyDescent="0.3">
      <c r="A18" s="866"/>
      <c r="B18" s="1276"/>
      <c r="C18" s="844" t="str">
        <f>'Master Dataset'!C17</f>
        <v>survey year</v>
      </c>
      <c r="D18" s="780"/>
      <c r="E18" s="804" t="str">
        <f>IF(ISBLANK(Table44[[#This Row],[Modified Indicator (if necessary) - use standard indicator if available]]),(Table44[[#This Row],[Standard Indicator]]),(Table44[[#This Row],[Modified Indicator (if necessary) - use standard indicator if available]]))</f>
        <v>survey year</v>
      </c>
      <c r="F18" s="845" t="str">
        <f>'Master Dataset'!E17</f>
        <v>most recent</v>
      </c>
      <c r="G18" s="926"/>
      <c r="H18" s="970"/>
      <c r="I18" s="927" t="str">
        <f>IF(ISBLANK(Table44[[#This Row],[Validated Value]]),(Table44[[#This Row],[Value]]),(Table44[[#This Row],[Validated Value]]))</f>
        <v>most recent</v>
      </c>
      <c r="J18" s="928"/>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929"/>
      <c r="AH18" s="929"/>
      <c r="AI18" s="929"/>
      <c r="AJ18" s="929"/>
      <c r="AK18" s="929"/>
      <c r="AL18" s="929"/>
      <c r="AM18" s="929"/>
      <c r="AN18" s="929"/>
      <c r="AO18" s="929"/>
      <c r="AP18" s="929"/>
      <c r="AQ18" s="929"/>
      <c r="AR18" s="929"/>
      <c r="AS18" s="929"/>
      <c r="AT18" s="929"/>
      <c r="AU18" s="929"/>
      <c r="AV18" s="929"/>
      <c r="AW18" s="929"/>
      <c r="AX18" s="929"/>
      <c r="AY18" s="929"/>
      <c r="AZ18" s="929"/>
      <c r="BA18" s="929"/>
      <c r="BB18" s="929"/>
      <c r="BC18" s="929"/>
      <c r="BD18" s="929"/>
      <c r="BE18" s="929"/>
      <c r="BF18" s="929"/>
      <c r="BG18" s="930"/>
      <c r="BH18" s="1148"/>
    </row>
    <row r="19" spans="1:60" ht="13.5" x14ac:dyDescent="0.25">
      <c r="B19" s="1276"/>
      <c r="C19" s="788" t="str">
        <f>'Master Dataset'!C18</f>
        <v>HIV prevalence among adolescent boys (ages 10-14), %, most recent</v>
      </c>
      <c r="D19" s="641"/>
      <c r="E19" s="803" t="str">
        <f>IF(ISBLANK(Table44[[#This Row],[Modified Indicator (if necessary) - use standard indicator if available]]),(Table44[[#This Row],[Standard Indicator]]),(Table44[[#This Row],[Modified Indicator (if necessary) - use standard indicator if available]]))</f>
        <v>HIV prevalence among adolescent boys (ages 10-14), %, most recent</v>
      </c>
      <c r="F19" s="623" t="b">
        <f>'Master Dataset'!E18</f>
        <v>0</v>
      </c>
      <c r="G19" s="902"/>
      <c r="H19" s="970"/>
      <c r="I19" s="925" t="b">
        <f>IF(ISBLANK(Table44[[#This Row],[Validated Value]]),(Table44[[#This Row],[Value]]),(Table44[[#This Row],[Validated Value]]))</f>
        <v>0</v>
      </c>
      <c r="J19" s="899"/>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0"/>
      <c r="BE19" s="900"/>
      <c r="BF19" s="900"/>
      <c r="BG19" s="901"/>
      <c r="BH19" s="1146"/>
    </row>
    <row r="20" spans="1:60" s="781" customFormat="1" ht="14.25" hidden="1" thickBot="1" x14ac:dyDescent="0.3">
      <c r="A20" s="866"/>
      <c r="B20" s="1276"/>
      <c r="C20" s="789" t="str">
        <f>'Master Dataset'!C19</f>
        <v>survey year</v>
      </c>
      <c r="D20" s="780"/>
      <c r="E20" s="804" t="str">
        <f>IF(ISBLANK(Table44[[#This Row],[Modified Indicator (if necessary) - use standard indicator if available]]),(Table44[[#This Row],[Standard Indicator]]),(Table44[[#This Row],[Modified Indicator (if necessary) - use standard indicator if available]]))</f>
        <v>survey year</v>
      </c>
      <c r="F20" s="847" t="str">
        <f>'Master Dataset'!E19</f>
        <v>most recent</v>
      </c>
      <c r="G20" s="907"/>
      <c r="H20" s="970"/>
      <c r="I20" s="927" t="str">
        <f>IF(ISBLANK(Table44[[#This Row],[Validated Value]]),(Table44[[#This Row],[Value]]),(Table44[[#This Row],[Validated Value]]))</f>
        <v>most recent</v>
      </c>
      <c r="J20" s="928"/>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29"/>
      <c r="AX20" s="929"/>
      <c r="AY20" s="929"/>
      <c r="AZ20" s="929"/>
      <c r="BA20" s="929"/>
      <c r="BB20" s="929"/>
      <c r="BC20" s="929"/>
      <c r="BD20" s="929"/>
      <c r="BE20" s="929"/>
      <c r="BF20" s="929"/>
      <c r="BG20" s="930"/>
      <c r="BH20" s="1148"/>
    </row>
    <row r="21" spans="1:60" ht="13.5" x14ac:dyDescent="0.25">
      <c r="B21" s="1276"/>
      <c r="C21" s="787" t="str">
        <f>'Master Dataset'!C20</f>
        <v>HIV prevalence among adolescent boys (ages 15-19), %, most recent</v>
      </c>
      <c r="D21" s="642"/>
      <c r="E21" s="805" t="str">
        <f>IF(ISBLANK(Table44[[#This Row],[Modified Indicator (if necessary) - use standard indicator if available]]),(Table44[[#This Row],[Standard Indicator]]),(Table44[[#This Row],[Modified Indicator (if necessary) - use standard indicator if available]]))</f>
        <v>HIV prevalence among adolescent boys (ages 15-19), %, most recent</v>
      </c>
      <c r="F21" s="624" t="b">
        <f>'Master Dataset'!E20</f>
        <v>0</v>
      </c>
      <c r="G21" s="931"/>
      <c r="H21" s="970"/>
      <c r="I21" s="932" t="b">
        <f>IF(ISBLANK(Table44[[#This Row],[Validated Value]]),(Table44[[#This Row],[Value]]),(Table44[[#This Row],[Validated Value]]))</f>
        <v>0</v>
      </c>
      <c r="J21" s="909"/>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0"/>
      <c r="AY21" s="910"/>
      <c r="AZ21" s="910"/>
      <c r="BA21" s="910"/>
      <c r="BB21" s="910"/>
      <c r="BC21" s="910"/>
      <c r="BD21" s="910"/>
      <c r="BE21" s="910"/>
      <c r="BF21" s="910"/>
      <c r="BG21" s="911"/>
      <c r="BH21" s="1146"/>
    </row>
    <row r="22" spans="1:60" s="781" customFormat="1" ht="14.25" hidden="1" thickBot="1" x14ac:dyDescent="0.3">
      <c r="A22" s="866"/>
      <c r="B22" s="1276"/>
      <c r="C22" s="844" t="str">
        <f>'Master Dataset'!C21</f>
        <v>survey year</v>
      </c>
      <c r="D22" s="780"/>
      <c r="E22" s="804" t="str">
        <f>IF(ISBLANK(Table44[[#This Row],[Modified Indicator (if necessary) - use standard indicator if available]]),(Table44[[#This Row],[Standard Indicator]]),(Table44[[#This Row],[Modified Indicator (if necessary) - use standard indicator if available]]))</f>
        <v>survey year</v>
      </c>
      <c r="F22" s="845" t="str">
        <f>'Master Dataset'!E21</f>
        <v>most recent</v>
      </c>
      <c r="G22" s="926"/>
      <c r="H22" s="958"/>
      <c r="I22" s="927" t="str">
        <f>IF(ISBLANK(Table44[[#This Row],[Validated Value]]),(Table44[[#This Row],[Value]]),(Table44[[#This Row],[Validated Value]]))</f>
        <v>most recent</v>
      </c>
      <c r="J22" s="928"/>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29"/>
      <c r="AY22" s="929"/>
      <c r="AZ22" s="929"/>
      <c r="BA22" s="929"/>
      <c r="BB22" s="929"/>
      <c r="BC22" s="929"/>
      <c r="BD22" s="929"/>
      <c r="BE22" s="929"/>
      <c r="BF22" s="929"/>
      <c r="BG22" s="930"/>
      <c r="BH22" s="1148"/>
    </row>
    <row r="23" spans="1:60" ht="13.5" x14ac:dyDescent="0.25">
      <c r="B23" s="1276"/>
      <c r="C23" s="788" t="str">
        <f>'Master Dataset'!C22</f>
        <v>Estimated number of adolescents living with HIV (ages 10-19), 2013</v>
      </c>
      <c r="D23" s="641"/>
      <c r="E23" s="803" t="str">
        <f>IF(ISBLANK(Table44[[#This Row],[Modified Indicator (if necessary) - use standard indicator if available]]),(Table44[[#This Row],[Standard Indicator]]),(Table44[[#This Row],[Modified Indicator (if necessary) - use standard indicator if available]]))</f>
        <v>Estimated number of adolescents living with HIV (ages 10-19), 2013</v>
      </c>
      <c r="F23" s="623" t="str">
        <f>'Master Dataset'!E22</f>
        <v>-</v>
      </c>
      <c r="G23" s="897"/>
      <c r="H23" s="965"/>
      <c r="I23" s="933" t="str">
        <f>IF(ISBLANK(Table44[[#This Row],[Validated Value]]),(Table44[[#This Row],[Value]]),(Table44[[#This Row],[Validated Value]]))</f>
        <v>-</v>
      </c>
      <c r="J23" s="899"/>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0"/>
      <c r="AO23" s="900"/>
      <c r="AP23" s="900"/>
      <c r="AQ23" s="900"/>
      <c r="AR23" s="900"/>
      <c r="AS23" s="900"/>
      <c r="AT23" s="900"/>
      <c r="AU23" s="900"/>
      <c r="AV23" s="900"/>
      <c r="AW23" s="900"/>
      <c r="AX23" s="900"/>
      <c r="AY23" s="900"/>
      <c r="AZ23" s="900"/>
      <c r="BA23" s="900"/>
      <c r="BB23" s="900"/>
      <c r="BC23" s="900"/>
      <c r="BD23" s="900"/>
      <c r="BE23" s="900"/>
      <c r="BF23" s="900"/>
      <c r="BG23" s="901"/>
      <c r="BH23" s="1146"/>
    </row>
    <row r="24" spans="1:60" ht="13.5" x14ac:dyDescent="0.25">
      <c r="B24" s="1276"/>
      <c r="C24" s="790" t="str">
        <f>'Master Dataset'!C23</f>
        <v>Estimated number of adolescents living with HIV (ages 10-14), 2013</v>
      </c>
      <c r="D24" s="641"/>
      <c r="E24" s="803" t="str">
        <f>IF(ISBLANK(Table44[[#This Row],[Modified Indicator (if necessary) - use standard indicator if available]]),(Table44[[#This Row],[Standard Indicator]]),(Table44[[#This Row],[Modified Indicator (if necessary) - use standard indicator if available]]))</f>
        <v>Estimated number of adolescents living with HIV (ages 10-14), 2013</v>
      </c>
      <c r="F24" s="625" t="str">
        <f>'Master Dataset'!E23</f>
        <v>-</v>
      </c>
      <c r="G24" s="1173"/>
      <c r="H24" s="966"/>
      <c r="I24" s="933" t="str">
        <f>IF(ISBLANK(Table44[[#This Row],[Validated Value]]),(Table44[[#This Row],[Value]]),(Table44[[#This Row],[Validated Value]]))</f>
        <v>-</v>
      </c>
      <c r="J24" s="904"/>
      <c r="K24" s="905"/>
      <c r="L24" s="905"/>
      <c r="M24" s="905"/>
      <c r="N24" s="905"/>
      <c r="O24" s="905"/>
      <c r="P24" s="905"/>
      <c r="Q24" s="905"/>
      <c r="R24" s="905"/>
      <c r="S24" s="905"/>
      <c r="T24" s="905"/>
      <c r="U24" s="905"/>
      <c r="V24" s="905"/>
      <c r="W24" s="905"/>
      <c r="X24" s="905"/>
      <c r="Y24" s="905"/>
      <c r="Z24" s="905"/>
      <c r="AA24" s="905"/>
      <c r="AB24" s="905"/>
      <c r="AC24" s="905"/>
      <c r="AD24" s="905"/>
      <c r="AE24" s="905"/>
      <c r="AF24" s="905"/>
      <c r="AG24" s="905"/>
      <c r="AH24" s="905"/>
      <c r="AI24" s="905"/>
      <c r="AJ24" s="905"/>
      <c r="AK24" s="905"/>
      <c r="AL24" s="905"/>
      <c r="AM24" s="905"/>
      <c r="AN24" s="905"/>
      <c r="AO24" s="905"/>
      <c r="AP24" s="905"/>
      <c r="AQ24" s="905"/>
      <c r="AR24" s="905"/>
      <c r="AS24" s="905"/>
      <c r="AT24" s="905"/>
      <c r="AU24" s="905"/>
      <c r="AV24" s="905"/>
      <c r="AW24" s="905"/>
      <c r="AX24" s="905"/>
      <c r="AY24" s="905"/>
      <c r="AZ24" s="905"/>
      <c r="BA24" s="905"/>
      <c r="BB24" s="905"/>
      <c r="BC24" s="905"/>
      <c r="BD24" s="905"/>
      <c r="BE24" s="905"/>
      <c r="BF24" s="905"/>
      <c r="BG24" s="906"/>
      <c r="BH24" s="1146"/>
    </row>
    <row r="25" spans="1:60" ht="13.5" x14ac:dyDescent="0.25">
      <c r="B25" s="1276"/>
      <c r="C25" s="787" t="str">
        <f>'Master Dataset'!C24</f>
        <v>Estimated number of adolescents living with HIV (ages 15-19), 2013</v>
      </c>
      <c r="D25" s="643"/>
      <c r="E25" s="806" t="str">
        <f>IF(ISBLANK(Table44[[#This Row],[Modified Indicator (if necessary) - use standard indicator if available]]),(Table44[[#This Row],[Standard Indicator]]),(Table44[[#This Row],[Modified Indicator (if necessary) - use standard indicator if available]]))</f>
        <v>Estimated number of adolescents living with HIV (ages 15-19), 2013</v>
      </c>
      <c r="F25" s="624" t="str">
        <f>'Master Dataset'!E24</f>
        <v>-</v>
      </c>
      <c r="G25" s="1173"/>
      <c r="H25" s="969"/>
      <c r="I25" s="934" t="str">
        <f>IF(ISBLANK(Table44[[#This Row],[Validated Value]]),(Table44[[#This Row],[Value]]),(Table44[[#This Row],[Validated Value]]))</f>
        <v>-</v>
      </c>
      <c r="J25" s="909"/>
      <c r="K25" s="910"/>
      <c r="L25" s="910"/>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910"/>
      <c r="AU25" s="910"/>
      <c r="AV25" s="910"/>
      <c r="AW25" s="910"/>
      <c r="AX25" s="910"/>
      <c r="AY25" s="910"/>
      <c r="AZ25" s="910"/>
      <c r="BA25" s="910"/>
      <c r="BB25" s="910"/>
      <c r="BC25" s="910"/>
      <c r="BD25" s="910"/>
      <c r="BE25" s="910"/>
      <c r="BF25" s="910"/>
      <c r="BG25" s="911"/>
      <c r="BH25" s="1146"/>
    </row>
    <row r="26" spans="1:60" ht="13.5" x14ac:dyDescent="0.25">
      <c r="B26" s="1276"/>
      <c r="C26" s="788" t="str">
        <f>'Master Dataset'!C25</f>
        <v>Estimated number of adolescent girls living with HIV (ages 10-19), 2013</v>
      </c>
      <c r="D26" s="641"/>
      <c r="E26" s="803" t="str">
        <f>IF(ISBLANK(Table44[[#This Row],[Modified Indicator (if necessary) - use standard indicator if available]]),(Table44[[#This Row],[Standard Indicator]]),(Table44[[#This Row],[Modified Indicator (if necessary) - use standard indicator if available]]))</f>
        <v>Estimated number of adolescent girls living with HIV (ages 10-19), 2013</v>
      </c>
      <c r="F26" s="623" t="str">
        <f>'Master Dataset'!E25</f>
        <v>-</v>
      </c>
      <c r="G26" s="897"/>
      <c r="H26" s="965"/>
      <c r="I26" s="933" t="str">
        <f>IF(ISBLANK(Table44[[#This Row],[Validated Value]]),(Table44[[#This Row],[Value]]),(Table44[[#This Row],[Validated Value]]))</f>
        <v>-</v>
      </c>
      <c r="J26" s="899"/>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0"/>
      <c r="AW26" s="900"/>
      <c r="AX26" s="900"/>
      <c r="AY26" s="900"/>
      <c r="AZ26" s="900"/>
      <c r="BA26" s="900"/>
      <c r="BB26" s="900"/>
      <c r="BC26" s="900"/>
      <c r="BD26" s="900"/>
      <c r="BE26" s="900"/>
      <c r="BF26" s="900"/>
      <c r="BG26" s="901"/>
      <c r="BH26" s="1146"/>
    </row>
    <row r="27" spans="1:60" ht="13.5" x14ac:dyDescent="0.25">
      <c r="B27" s="1276"/>
      <c r="C27" s="790" t="str">
        <f>'Master Dataset'!C26</f>
        <v>Estimated number of adolescent girls living with HIV (ages 10-14), 2013</v>
      </c>
      <c r="D27" s="641"/>
      <c r="E27" s="803" t="str">
        <f>IF(ISBLANK(Table44[[#This Row],[Modified Indicator (if necessary) - use standard indicator if available]]),(Table44[[#This Row],[Standard Indicator]]),(Table44[[#This Row],[Modified Indicator (if necessary) - use standard indicator if available]]))</f>
        <v>Estimated number of adolescent girls living with HIV (ages 10-14), 2013</v>
      </c>
      <c r="F27" s="625" t="str">
        <f>'Master Dataset'!E26</f>
        <v>-</v>
      </c>
      <c r="G27" s="902"/>
      <c r="H27" s="966"/>
      <c r="I27" s="933" t="str">
        <f>IF(ISBLANK(Table44[[#This Row],[Validated Value]]),(Table44[[#This Row],[Value]]),(Table44[[#This Row],[Validated Value]]))</f>
        <v>-</v>
      </c>
      <c r="J27" s="904"/>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905"/>
      <c r="AW27" s="905"/>
      <c r="AX27" s="905"/>
      <c r="AY27" s="905"/>
      <c r="AZ27" s="905"/>
      <c r="BA27" s="905"/>
      <c r="BB27" s="905"/>
      <c r="BC27" s="905"/>
      <c r="BD27" s="905"/>
      <c r="BE27" s="905"/>
      <c r="BF27" s="905"/>
      <c r="BG27" s="906"/>
      <c r="BH27" s="1146"/>
    </row>
    <row r="28" spans="1:60" ht="13.5" x14ac:dyDescent="0.25">
      <c r="B28" s="1276"/>
      <c r="C28" s="787" t="str">
        <f>'Master Dataset'!C27</f>
        <v>Estimated number of adolescent girls living with HIV (ages 15-19), 2013</v>
      </c>
      <c r="D28" s="643"/>
      <c r="E28" s="806" t="str">
        <f>IF(ISBLANK(Table44[[#This Row],[Modified Indicator (if necessary) - use standard indicator if available]]),(Table44[[#This Row],[Standard Indicator]]),(Table44[[#This Row],[Modified Indicator (if necessary) - use standard indicator if available]]))</f>
        <v>Estimated number of adolescent girls living with HIV (ages 15-19), 2013</v>
      </c>
      <c r="F28" s="624" t="str">
        <f>'Master Dataset'!E27</f>
        <v>-</v>
      </c>
      <c r="G28" s="907"/>
      <c r="H28" s="969"/>
      <c r="I28" s="934" t="str">
        <f>IF(ISBLANK(Table44[[#This Row],[Validated Value]]),(Table44[[#This Row],[Value]]),(Table44[[#This Row],[Validated Value]]))</f>
        <v>-</v>
      </c>
      <c r="J28" s="909"/>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0"/>
      <c r="AY28" s="910"/>
      <c r="AZ28" s="910"/>
      <c r="BA28" s="910"/>
      <c r="BB28" s="910"/>
      <c r="BC28" s="910"/>
      <c r="BD28" s="910"/>
      <c r="BE28" s="910"/>
      <c r="BF28" s="910"/>
      <c r="BG28" s="911"/>
      <c r="BH28" s="1146"/>
    </row>
    <row r="29" spans="1:60" ht="13.5" x14ac:dyDescent="0.25">
      <c r="B29" s="1276"/>
      <c r="C29" s="788" t="str">
        <f>'Master Dataset'!C28</f>
        <v>Estimated number of adolescent boys living with HIV (ages 10-19), 2013</v>
      </c>
      <c r="D29" s="641"/>
      <c r="E29" s="803" t="str">
        <f>IF(ISBLANK(Table44[[#This Row],[Modified Indicator (if necessary) - use standard indicator if available]]),(Table44[[#This Row],[Standard Indicator]]),(Table44[[#This Row],[Modified Indicator (if necessary) - use standard indicator if available]]))</f>
        <v>Estimated number of adolescent boys living with HIV (ages 10-19), 2013</v>
      </c>
      <c r="F29" s="623" t="str">
        <f>'Master Dataset'!E28</f>
        <v>-</v>
      </c>
      <c r="G29" s="897"/>
      <c r="H29" s="965"/>
      <c r="I29" s="933" t="str">
        <f>IF(ISBLANK(Table44[[#This Row],[Validated Value]]),(Table44[[#This Row],[Value]]),(Table44[[#This Row],[Validated Value]]))</f>
        <v>-</v>
      </c>
      <c r="J29" s="899"/>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0"/>
      <c r="AY29" s="900"/>
      <c r="AZ29" s="900"/>
      <c r="BA29" s="900"/>
      <c r="BB29" s="900"/>
      <c r="BC29" s="900"/>
      <c r="BD29" s="900"/>
      <c r="BE29" s="900"/>
      <c r="BF29" s="900"/>
      <c r="BG29" s="901"/>
      <c r="BH29" s="1146"/>
    </row>
    <row r="30" spans="1:60" ht="13.5" x14ac:dyDescent="0.25">
      <c r="B30" s="1276"/>
      <c r="C30" s="790" t="str">
        <f>'Master Dataset'!C29</f>
        <v>Estimated number of adolescent boys living with HIV (ages 10-14), 2013</v>
      </c>
      <c r="D30" s="641"/>
      <c r="E30" s="803" t="str">
        <f>IF(ISBLANK(Table44[[#This Row],[Modified Indicator (if necessary) - use standard indicator if available]]),(Table44[[#This Row],[Standard Indicator]]),(Table44[[#This Row],[Modified Indicator (if necessary) - use standard indicator if available]]))</f>
        <v>Estimated number of adolescent boys living with HIV (ages 10-14), 2013</v>
      </c>
      <c r="F30" s="625" t="str">
        <f>'Master Dataset'!E29</f>
        <v>-</v>
      </c>
      <c r="G30" s="902"/>
      <c r="H30" s="966"/>
      <c r="I30" s="933" t="str">
        <f>IF(ISBLANK(Table44[[#This Row],[Validated Value]]),(Table44[[#This Row],[Value]]),(Table44[[#This Row],[Validated Value]]))</f>
        <v>-</v>
      </c>
      <c r="J30" s="904"/>
      <c r="K30" s="905"/>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905"/>
      <c r="BB30" s="905"/>
      <c r="BC30" s="905"/>
      <c r="BD30" s="905"/>
      <c r="BE30" s="905"/>
      <c r="BF30" s="905"/>
      <c r="BG30" s="906"/>
      <c r="BH30" s="1146"/>
    </row>
    <row r="31" spans="1:60" ht="13.5" x14ac:dyDescent="0.25">
      <c r="B31" s="1276"/>
      <c r="C31" s="787" t="str">
        <f>'Master Dataset'!C30</f>
        <v>Estimated number of adolescent boys living with HIV (ages 15-19), 2013</v>
      </c>
      <c r="D31" s="644"/>
      <c r="E31" s="807" t="str">
        <f>IF(ISBLANK(Table44[[#This Row],[Modified Indicator (if necessary) - use standard indicator if available]]),(Table44[[#This Row],[Standard Indicator]]),(Table44[[#This Row],[Modified Indicator (if necessary) - use standard indicator if available]]))</f>
        <v>Estimated number of adolescent boys living with HIV (ages 15-19), 2013</v>
      </c>
      <c r="F31" s="624" t="str">
        <f>'Master Dataset'!E30</f>
        <v>-</v>
      </c>
      <c r="G31" s="907"/>
      <c r="H31" s="968"/>
      <c r="I31" s="935" t="str">
        <f>IF(ISBLANK(Table44[[#This Row],[Validated Value]]),(Table44[[#This Row],[Value]]),(Table44[[#This Row],[Validated Value]]))</f>
        <v>-</v>
      </c>
      <c r="J31" s="909"/>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910"/>
      <c r="AZ31" s="910"/>
      <c r="BA31" s="910"/>
      <c r="BB31" s="910"/>
      <c r="BC31" s="910"/>
      <c r="BD31" s="910"/>
      <c r="BE31" s="910"/>
      <c r="BF31" s="910"/>
      <c r="BG31" s="911"/>
      <c r="BH31" s="1146"/>
    </row>
    <row r="32" spans="1:60" ht="13.5" x14ac:dyDescent="0.25">
      <c r="B32" s="1276"/>
      <c r="C32" s="782" t="str">
        <f>'Master Dataset'!C31</f>
        <v>Estimated percentage of adolescents living with HIV (ages 10-19) who were vertically infected, 2013</v>
      </c>
      <c r="D32" s="645"/>
      <c r="E32" s="808" t="str">
        <f>IF(ISBLANK(Table44[[#This Row],[Modified Indicator (if necessary) - use standard indicator if available]]),(Table44[[#This Row],[Standard Indicator]]),(Table44[[#This Row],[Modified Indicator (if necessary) - use standard indicator if available]]))</f>
        <v>Estimated percentage of adolescents living with HIV (ages 10-19) who were vertically infected, 2013</v>
      </c>
      <c r="F32" s="849">
        <f>'Master Dataset'!E31</f>
        <v>0</v>
      </c>
      <c r="G32" s="951"/>
      <c r="H32" s="959"/>
      <c r="I32" s="936">
        <f>IF(ISBLANK(Table44[[#This Row],[Validated Value]]),(Table44[[#This Row],[Value]]),(Table44[[#This Row],[Validated Value]]))</f>
        <v>0</v>
      </c>
      <c r="J32" s="894"/>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895"/>
      <c r="BC32" s="895"/>
      <c r="BD32" s="895"/>
      <c r="BE32" s="895"/>
      <c r="BF32" s="895"/>
      <c r="BG32" s="896"/>
      <c r="BH32" s="1146"/>
    </row>
    <row r="33" spans="2:60" ht="13.5" x14ac:dyDescent="0.25">
      <c r="B33" s="1276"/>
      <c r="C33" s="788" t="str">
        <f>'Master Dataset'!C32</f>
        <v>Estimated number of adolescents (aged 15-19) newly infected with HIV, 2013</v>
      </c>
      <c r="D33" s="646"/>
      <c r="E33" s="809" t="str">
        <f>IF(ISBLANK(Table44[[#This Row],[Modified Indicator (if necessary) - use standard indicator if available]]),(Table44[[#This Row],[Standard Indicator]]),(Table44[[#This Row],[Modified Indicator (if necessary) - use standard indicator if available]]))</f>
        <v>Estimated number of adolescents (aged 15-19) newly infected with HIV, 2013</v>
      </c>
      <c r="F33" s="623" t="str">
        <f>'Master Dataset'!E32</f>
        <v>-</v>
      </c>
      <c r="G33" s="897"/>
      <c r="H33" s="965"/>
      <c r="I33" s="933" t="str">
        <f>IF(ISBLANK(Table44[[#This Row],[Validated Value]]),(Table44[[#This Row],[Value]]),(Table44[[#This Row],[Validated Value]]))</f>
        <v>-</v>
      </c>
      <c r="J33" s="899"/>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900"/>
      <c r="AZ33" s="900"/>
      <c r="BA33" s="900"/>
      <c r="BB33" s="900"/>
      <c r="BC33" s="900"/>
      <c r="BD33" s="900"/>
      <c r="BE33" s="900"/>
      <c r="BF33" s="900"/>
      <c r="BG33" s="901"/>
      <c r="BH33" s="1146"/>
    </row>
    <row r="34" spans="2:60" ht="13.5" x14ac:dyDescent="0.25">
      <c r="B34" s="1276"/>
      <c r="C34" s="790" t="str">
        <f>'Master Dataset'!C33</f>
        <v>Estimated number of adolescent girls (aged 15-19) newly infected with HIV, 2013</v>
      </c>
      <c r="D34" s="647"/>
      <c r="E34" s="810" t="str">
        <f>IF(ISBLANK(Table44[[#This Row],[Modified Indicator (if necessary) - use standard indicator if available]]),(Table44[[#This Row],[Standard Indicator]]),(Table44[[#This Row],[Modified Indicator (if necessary) - use standard indicator if available]]))</f>
        <v>Estimated number of adolescent girls (aged 15-19) newly infected with HIV, 2013</v>
      </c>
      <c r="F34" s="625" t="str">
        <f>'Master Dataset'!E33</f>
        <v>-</v>
      </c>
      <c r="G34" s="902"/>
      <c r="H34" s="966"/>
      <c r="I34" s="937" t="str">
        <f>IF(ISBLANK(Table44[[#This Row],[Validated Value]]),(Table44[[#This Row],[Value]]),(Table44[[#This Row],[Validated Value]]))</f>
        <v>-</v>
      </c>
      <c r="J34" s="904"/>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905"/>
      <c r="AW34" s="905"/>
      <c r="AX34" s="905"/>
      <c r="AY34" s="905"/>
      <c r="AZ34" s="905"/>
      <c r="BA34" s="905"/>
      <c r="BB34" s="905"/>
      <c r="BC34" s="905"/>
      <c r="BD34" s="905"/>
      <c r="BE34" s="905"/>
      <c r="BF34" s="905"/>
      <c r="BG34" s="906"/>
      <c r="BH34" s="1146"/>
    </row>
    <row r="35" spans="2:60" ht="13.5" x14ac:dyDescent="0.25">
      <c r="B35" s="1276"/>
      <c r="C35" s="787" t="str">
        <f>'Master Dataset'!C34</f>
        <v>Estimated number of adolescent boys (aged 15-19) newly infected with HIV, 2013</v>
      </c>
      <c r="D35" s="648"/>
      <c r="E35" s="811" t="str">
        <f>IF(ISBLANK(Table44[[#This Row],[Modified Indicator (if necessary) - use standard indicator if available]]),(Table44[[#This Row],[Standard Indicator]]),(Table44[[#This Row],[Modified Indicator (if necessary) - use standard indicator if available]]))</f>
        <v>Estimated number of adolescent boys (aged 15-19) newly infected with HIV, 2013</v>
      </c>
      <c r="F35" s="624" t="str">
        <f>'Master Dataset'!E34</f>
        <v>-</v>
      </c>
      <c r="G35" s="907"/>
      <c r="H35" s="968"/>
      <c r="I35" s="938" t="str">
        <f>IF(ISBLANK(Table44[[#This Row],[Validated Value]]),(Table44[[#This Row],[Value]]),(Table44[[#This Row],[Validated Value]]))</f>
        <v>-</v>
      </c>
      <c r="J35" s="909"/>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0"/>
      <c r="AY35" s="910"/>
      <c r="AZ35" s="910"/>
      <c r="BA35" s="910"/>
      <c r="BB35" s="910"/>
      <c r="BC35" s="910"/>
      <c r="BD35" s="910"/>
      <c r="BE35" s="910"/>
      <c r="BF35" s="910"/>
      <c r="BG35" s="911"/>
      <c r="BH35" s="1146"/>
    </row>
    <row r="36" spans="2:60" ht="13.5" x14ac:dyDescent="0.25">
      <c r="B36" s="1276"/>
      <c r="C36" s="782" t="str">
        <f>'Master Dataset'!C35</f>
        <v>Percentage of adolescents (aged 15-19) newly infected with HIV who are girls, 2013</v>
      </c>
      <c r="D36" s="649"/>
      <c r="E36" s="812" t="str">
        <f>IF(ISBLANK(Table44[[#This Row],[Modified Indicator (if necessary) - use standard indicator if available]]),(Table44[[#This Row],[Standard Indicator]]),(Table44[[#This Row],[Modified Indicator (if necessary) - use standard indicator if available]]))</f>
        <v>Percentage of adolescents (aged 15-19) newly infected with HIV who are girls, 2013</v>
      </c>
      <c r="F36" s="849" t="b">
        <f>'Master Dataset'!E35</f>
        <v>0</v>
      </c>
      <c r="G36" s="951"/>
      <c r="H36" s="960"/>
      <c r="I36" s="939" t="b">
        <f>IF(ISBLANK(Table44[[#This Row],[Validated Value]]),(Table44[[#This Row],[Value]]),(Table44[[#This Row],[Validated Value]]))</f>
        <v>0</v>
      </c>
      <c r="J36" s="894"/>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895"/>
      <c r="BC36" s="895"/>
      <c r="BD36" s="895"/>
      <c r="BE36" s="895"/>
      <c r="BF36" s="895"/>
      <c r="BG36" s="896"/>
      <c r="BH36" s="1146"/>
    </row>
    <row r="37" spans="2:60" ht="13.5" x14ac:dyDescent="0.25">
      <c r="B37" s="1276"/>
      <c r="C37" s="788" t="str">
        <f>'Master Dataset'!C36</f>
        <v>Estimated number of AIDS-related deaths among adolescents (aged 10-19), 2013</v>
      </c>
      <c r="D37" s="646"/>
      <c r="E37" s="809" t="str">
        <f>IF(ISBLANK(Table44[[#This Row],[Modified Indicator (if necessary) - use standard indicator if available]]),(Table44[[#This Row],[Standard Indicator]]),(Table44[[#This Row],[Modified Indicator (if necessary) - use standard indicator if available]]))</f>
        <v>Estimated number of AIDS-related deaths among adolescents (aged 10-19), 2013</v>
      </c>
      <c r="F37" s="623" t="str">
        <f>'Master Dataset'!E36</f>
        <v>-</v>
      </c>
      <c r="G37" s="897"/>
      <c r="H37" s="965"/>
      <c r="I37" s="933" t="str">
        <f>IF(ISBLANK(Table44[[#This Row],[Validated Value]]),(Table44[[#This Row],[Value]]),(Table44[[#This Row],[Validated Value]]))</f>
        <v>-</v>
      </c>
      <c r="J37" s="899"/>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00"/>
      <c r="AU37" s="900"/>
      <c r="AV37" s="900"/>
      <c r="AW37" s="900"/>
      <c r="AX37" s="900"/>
      <c r="AY37" s="900"/>
      <c r="AZ37" s="900"/>
      <c r="BA37" s="900"/>
      <c r="BB37" s="900"/>
      <c r="BC37" s="900"/>
      <c r="BD37" s="900"/>
      <c r="BE37" s="900"/>
      <c r="BF37" s="900"/>
      <c r="BG37" s="901"/>
      <c r="BH37" s="1146"/>
    </row>
    <row r="38" spans="2:60" ht="13.5" x14ac:dyDescent="0.25">
      <c r="B38" s="1276"/>
      <c r="C38" s="790" t="str">
        <f>'Master Dataset'!C37</f>
        <v>Estimated number of AIDS-related deaths among adolescent boys (aged 10-19), 2013</v>
      </c>
      <c r="D38" s="647"/>
      <c r="E38" s="810" t="str">
        <f>IF(ISBLANK(Table44[[#This Row],[Modified Indicator (if necessary) - use standard indicator if available]]),(Table44[[#This Row],[Standard Indicator]]),(Table44[[#This Row],[Modified Indicator (if necessary) - use standard indicator if available]]))</f>
        <v>Estimated number of AIDS-related deaths among adolescent boys (aged 10-19), 2013</v>
      </c>
      <c r="F38" s="625" t="str">
        <f>'Master Dataset'!E37</f>
        <v>-</v>
      </c>
      <c r="G38" s="902"/>
      <c r="H38" s="966"/>
      <c r="I38" s="937" t="str">
        <f>IF(ISBLANK(Table44[[#This Row],[Validated Value]]),(Table44[[#This Row],[Value]]),(Table44[[#This Row],[Validated Value]]))</f>
        <v>-</v>
      </c>
      <c r="J38" s="904"/>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905"/>
      <c r="AO38" s="905"/>
      <c r="AP38" s="905"/>
      <c r="AQ38" s="905"/>
      <c r="AR38" s="905"/>
      <c r="AS38" s="905"/>
      <c r="AT38" s="905"/>
      <c r="AU38" s="905"/>
      <c r="AV38" s="905"/>
      <c r="AW38" s="905"/>
      <c r="AX38" s="905"/>
      <c r="AY38" s="905"/>
      <c r="AZ38" s="905"/>
      <c r="BA38" s="905"/>
      <c r="BB38" s="905"/>
      <c r="BC38" s="905"/>
      <c r="BD38" s="905"/>
      <c r="BE38" s="905"/>
      <c r="BF38" s="905"/>
      <c r="BG38" s="906"/>
      <c r="BH38" s="1146"/>
    </row>
    <row r="39" spans="2:60" ht="13.5" x14ac:dyDescent="0.25">
      <c r="B39" s="1277"/>
      <c r="C39" s="791" t="str">
        <f>'Master Dataset'!C38</f>
        <v>Estimated number of AIDS-related deaths among adolescent girls (aged 10-19), 2013</v>
      </c>
      <c r="D39" s="650"/>
      <c r="E39" s="813" t="str">
        <f>IF(ISBLANK(Table44[[#This Row],[Modified Indicator (if necessary) - use standard indicator if available]]),(Table44[[#This Row],[Standard Indicator]]),(Table44[[#This Row],[Modified Indicator (if necessary) - use standard indicator if available]]))</f>
        <v>Estimated number of AIDS-related deaths among adolescent girls (aged 10-19), 2013</v>
      </c>
      <c r="F39" s="626" t="str">
        <f>'Master Dataset'!E38</f>
        <v>-</v>
      </c>
      <c r="G39" s="912"/>
      <c r="H39" s="967"/>
      <c r="I39" s="940" t="str">
        <f>IF(ISBLANK(Table44[[#This Row],[Validated Value]]),(Table44[[#This Row],[Value]]),(Table44[[#This Row],[Validated Value]]))</f>
        <v>-</v>
      </c>
      <c r="J39" s="941"/>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42"/>
      <c r="AY39" s="942"/>
      <c r="AZ39" s="942"/>
      <c r="BA39" s="942"/>
      <c r="BB39" s="942"/>
      <c r="BC39" s="942"/>
      <c r="BD39" s="942"/>
      <c r="BE39" s="942"/>
      <c r="BF39" s="942"/>
      <c r="BG39" s="943"/>
      <c r="BH39" s="1146"/>
    </row>
    <row r="40" spans="2:60" ht="13.5" x14ac:dyDescent="0.25">
      <c r="B40" s="1267" t="s">
        <v>752</v>
      </c>
      <c r="C40" s="783" t="str">
        <f>'Master Dataset'!C39</f>
        <v>Estimated number of adolescents (aged 10-19) who sell sex</v>
      </c>
      <c r="D40" s="651"/>
      <c r="E40" s="814" t="str">
        <f>IF(ISBLANK(Table44[[#This Row],[Modified Indicator (if necessary) - use standard indicator if available]]),(Table44[[#This Row],[Standard Indicator]]),(Table44[[#This Row],[Modified Indicator (if necessary) - use standard indicator if available]]))</f>
        <v>Estimated number of adolescents (aged 10-19) who sell sex</v>
      </c>
      <c r="F40" s="447" t="str">
        <f>'Master Dataset'!E39</f>
        <v>-</v>
      </c>
      <c r="G40" s="944"/>
      <c r="H40" s="961"/>
      <c r="I40" s="945" t="str">
        <f>IF(ISBLANK(Table44[[#This Row],[Validated Value]]),(Table44[[#This Row],[Value]]),(Table44[[#This Row],[Validated Value]]))</f>
        <v>-</v>
      </c>
      <c r="J40" s="946"/>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E40" s="947"/>
      <c r="BF40" s="947"/>
      <c r="BG40" s="948"/>
      <c r="BH40" s="1146"/>
    </row>
    <row r="41" spans="2:60" ht="13.5" x14ac:dyDescent="0.25">
      <c r="B41" s="1268"/>
      <c r="C41" s="784" t="str">
        <f>'Master Dataset'!C40</f>
        <v>Estimated number of adolescents (aged 10-19) who inject drugs</v>
      </c>
      <c r="D41" s="652"/>
      <c r="E41" s="815" t="str">
        <f>IF(ISBLANK(Table44[[#This Row],[Modified Indicator (if necessary) - use standard indicator if available]]),(Table44[[#This Row],[Standard Indicator]]),(Table44[[#This Row],[Modified Indicator (if necessary) - use standard indicator if available]]))</f>
        <v>Estimated number of adolescents (aged 10-19) who inject drugs</v>
      </c>
      <c r="F41" s="792" t="str">
        <f>'Master Dataset'!E40</f>
        <v>-</v>
      </c>
      <c r="G41" s="949"/>
      <c r="H41" s="962"/>
      <c r="I41" s="950" t="str">
        <f>IF(ISBLANK(Table44[[#This Row],[Validated Value]]),(Table44[[#This Row],[Value]]),(Table44[[#This Row],[Validated Value]]))</f>
        <v>-</v>
      </c>
      <c r="J41" s="894"/>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895"/>
      <c r="BC41" s="895"/>
      <c r="BD41" s="895"/>
      <c r="BE41" s="895"/>
      <c r="BF41" s="895"/>
      <c r="BG41" s="896"/>
      <c r="BH41" s="1146"/>
    </row>
    <row r="42" spans="2:60" ht="13.5" x14ac:dyDescent="0.25">
      <c r="B42" s="1268"/>
      <c r="C42" s="784" t="str">
        <f>'Master Dataset'!C41</f>
        <v>Estimated population of young men who have sex with men (aged 10-19), including gay and bisexual boys</v>
      </c>
      <c r="D42" s="652"/>
      <c r="E42" s="815" t="str">
        <f>IF(ISBLANK(Table44[[#This Row],[Modified Indicator (if necessary) - use standard indicator if available]]),(Table44[[#This Row],[Standard Indicator]]),(Table44[[#This Row],[Modified Indicator (if necessary) - use standard indicator if available]]))</f>
        <v>Estimated population of young men who have sex with men (aged 10-19), including gay and bisexual boys</v>
      </c>
      <c r="F42" s="792" t="str">
        <f>'Master Dataset'!E41</f>
        <v>-</v>
      </c>
      <c r="G42" s="949"/>
      <c r="H42" s="962"/>
      <c r="I42" s="950" t="str">
        <f>IF(ISBLANK(Table44[[#This Row],[Validated Value]]),(Table44[[#This Row],[Value]]),(Table44[[#This Row],[Validated Value]]))</f>
        <v>-</v>
      </c>
      <c r="J42" s="894"/>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895"/>
      <c r="BC42" s="895"/>
      <c r="BD42" s="895"/>
      <c r="BE42" s="895"/>
      <c r="BF42" s="895"/>
      <c r="BG42" s="896"/>
      <c r="BH42" s="1146"/>
    </row>
    <row r="43" spans="2:60" ht="13.5" x14ac:dyDescent="0.25">
      <c r="B43" s="1268"/>
      <c r="C43" s="784" t="str">
        <f>'Master Dataset'!C42</f>
        <v>Estimated population of adolescent transgenders (aged 10-19)</v>
      </c>
      <c r="D43" s="653"/>
      <c r="E43" s="815" t="str">
        <f>IF(ISBLANK(Table44[[#This Row],[Modified Indicator (if necessary) - use standard indicator if available]]),(Table44[[#This Row],[Standard Indicator]]),(Table44[[#This Row],[Modified Indicator (if necessary) - use standard indicator if available]]))</f>
        <v>Estimated population of adolescent transgenders (aged 10-19)</v>
      </c>
      <c r="F43" s="792" t="str">
        <f>'Master Dataset'!E42</f>
        <v>-</v>
      </c>
      <c r="G43" s="949"/>
      <c r="H43" s="962"/>
      <c r="I43" s="950" t="str">
        <f>IF(ISBLANK(Table44[[#This Row],[Validated Value]]),(Table44[[#This Row],[Value]]),(Table44[[#This Row],[Validated Value]]))</f>
        <v>-</v>
      </c>
      <c r="J43" s="894"/>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895"/>
      <c r="BC43" s="895"/>
      <c r="BD43" s="895"/>
      <c r="BE43" s="895"/>
      <c r="BF43" s="895"/>
      <c r="BG43" s="896"/>
      <c r="BH43" s="1146"/>
    </row>
    <row r="44" spans="2:60" ht="13.5" x14ac:dyDescent="0.25">
      <c r="B44" s="1268"/>
      <c r="C44" s="784" t="str">
        <f>'Master Dataset'!C43</f>
        <v>HIV prevalence (%) among adolescents (aged 10-19) who sell sex</v>
      </c>
      <c r="D44" s="652"/>
      <c r="E44" s="815" t="str">
        <f>IF(ISBLANK(Table44[[#This Row],[Modified Indicator (if necessary) - use standard indicator if available]]),(Table44[[#This Row],[Standard Indicator]]),(Table44[[#This Row],[Modified Indicator (if necessary) - use standard indicator if available]]))</f>
        <v>HIV prevalence (%) among adolescents (aged 10-19) who sell sex</v>
      </c>
      <c r="F44" s="850" t="b">
        <f>'Master Dataset'!E43</f>
        <v>0</v>
      </c>
      <c r="G44" s="951"/>
      <c r="H44" s="963"/>
      <c r="I44" s="950" t="b">
        <f>IF(ISBLANK(Table44[[#This Row],[Validated Value]]),(Table44[[#This Row],[Value]]),(Table44[[#This Row],[Validated Value]]))</f>
        <v>0</v>
      </c>
      <c r="J44" s="894"/>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895"/>
      <c r="BC44" s="895"/>
      <c r="BD44" s="895"/>
      <c r="BE44" s="895"/>
      <c r="BF44" s="895"/>
      <c r="BG44" s="896"/>
      <c r="BH44" s="1146"/>
    </row>
    <row r="45" spans="2:60" ht="13.5" x14ac:dyDescent="0.25">
      <c r="B45" s="1268"/>
      <c r="C45" s="784" t="str">
        <f>'Master Dataset'!C44</f>
        <v>HIV prevalence (%) among adolescents (aged 10-19) who inject drugs</v>
      </c>
      <c r="D45" s="652"/>
      <c r="E45" s="815" t="str">
        <f>IF(ISBLANK(Table44[[#This Row],[Modified Indicator (if necessary) - use standard indicator if available]]),(Table44[[#This Row],[Standard Indicator]]),(Table44[[#This Row],[Modified Indicator (if necessary) - use standard indicator if available]]))</f>
        <v>HIV prevalence (%) among adolescents (aged 10-19) who inject drugs</v>
      </c>
      <c r="F45" s="850" t="b">
        <f>'Master Dataset'!E44</f>
        <v>0</v>
      </c>
      <c r="G45" s="951"/>
      <c r="H45" s="963"/>
      <c r="I45" s="950" t="b">
        <f>IF(ISBLANK(Table44[[#This Row],[Validated Value]]),(Table44[[#This Row],[Value]]),(Table44[[#This Row],[Validated Value]]))</f>
        <v>0</v>
      </c>
      <c r="J45" s="894"/>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895"/>
      <c r="BC45" s="895"/>
      <c r="BD45" s="895"/>
      <c r="BE45" s="895"/>
      <c r="BF45" s="895"/>
      <c r="BG45" s="896"/>
      <c r="BH45" s="1146"/>
    </row>
    <row r="46" spans="2:60" ht="13.5" x14ac:dyDescent="0.25">
      <c r="B46" s="1268"/>
      <c r="C46" s="784" t="str">
        <f>'Master Dataset'!C45</f>
        <v>HIV prevalence (%) among young men who have sex with men (aged 10-19), including gay and bisexual boys</v>
      </c>
      <c r="D46" s="652"/>
      <c r="E46" s="815" t="str">
        <f>IF(ISBLANK(Table44[[#This Row],[Modified Indicator (if necessary) - use standard indicator if available]]),(Table44[[#This Row],[Standard Indicator]]),(Table44[[#This Row],[Modified Indicator (if necessary) - use standard indicator if available]]))</f>
        <v>HIV prevalence (%) among young men who have sex with men (aged 10-19), including gay and bisexual boys</v>
      </c>
      <c r="F46" s="850" t="b">
        <f>'Master Dataset'!E45</f>
        <v>0</v>
      </c>
      <c r="G46" s="951"/>
      <c r="H46" s="963"/>
      <c r="I46" s="950" t="b">
        <f>IF(ISBLANK(Table44[[#This Row],[Validated Value]]),(Table44[[#This Row],[Value]]),(Table44[[#This Row],[Validated Value]]))</f>
        <v>0</v>
      </c>
      <c r="J46" s="894"/>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895"/>
      <c r="BC46" s="895"/>
      <c r="BD46" s="895"/>
      <c r="BE46" s="895"/>
      <c r="BF46" s="895"/>
      <c r="BG46" s="896"/>
      <c r="BH46" s="1146"/>
    </row>
    <row r="47" spans="2:60" ht="13.5" x14ac:dyDescent="0.25">
      <c r="B47" s="1268"/>
      <c r="C47" s="784" t="str">
        <f>'Master Dataset'!C46</f>
        <v>HIV prevalence (%) among adolescent transgenders (aged 10-19)</v>
      </c>
      <c r="D47" s="654"/>
      <c r="E47" s="816" t="str">
        <f>IF(ISBLANK(Table44[[#This Row],[Modified Indicator (if necessary) - use standard indicator if available]]),(Table44[[#This Row],[Standard Indicator]]),(Table44[[#This Row],[Modified Indicator (if necessary) - use standard indicator if available]]))</f>
        <v>HIV prevalence (%) among adolescent transgenders (aged 10-19)</v>
      </c>
      <c r="F47" s="850" t="b">
        <f>'Master Dataset'!E46</f>
        <v>0</v>
      </c>
      <c r="G47" s="952"/>
      <c r="H47" s="964"/>
      <c r="I47" s="950" t="b">
        <f>IF(ISBLANK(Table44[[#This Row],[Validated Value]]),(Table44[[#This Row],[Value]]),(Table44[[#This Row],[Validated Value]]))</f>
        <v>0</v>
      </c>
      <c r="J47" s="894"/>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895"/>
      <c r="BC47" s="895"/>
      <c r="BD47" s="895"/>
      <c r="BE47" s="895"/>
      <c r="BF47" s="895"/>
      <c r="BG47" s="896"/>
      <c r="BH47" s="1146"/>
    </row>
    <row r="48" spans="2:60" ht="13.5" x14ac:dyDescent="0.25">
      <c r="B48" s="1268"/>
      <c r="C48" s="784" t="str">
        <f>'Master Dataset'!C47</f>
        <v>Percentage of adolescents who sell sex (aged 15-19) reporting use of a condom at last sex</v>
      </c>
      <c r="D48" s="655"/>
      <c r="E48" s="816" t="str">
        <f>IF(ISBLANK(Table44[[#This Row],[Modified Indicator (if necessary) - use standard indicator if available]]),(Table44[[#This Row],[Standard Indicator]]),(Table44[[#This Row],[Modified Indicator (if necessary) - use standard indicator if available]]))</f>
        <v>Percentage of adolescents who sell sex (aged 15-19) reporting use of a condom at last sex</v>
      </c>
      <c r="F48" s="850" t="b">
        <f>'Master Dataset'!E47</f>
        <v>0</v>
      </c>
      <c r="G48" s="952"/>
      <c r="H48" s="964"/>
      <c r="I48" s="950" t="b">
        <f>IF(ISBLANK(Table44[[#This Row],[Validated Value]]),(Table44[[#This Row],[Value]]),(Table44[[#This Row],[Validated Value]]))</f>
        <v>0</v>
      </c>
      <c r="J48" s="894"/>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s="895"/>
      <c r="AY48" s="895"/>
      <c r="AZ48" s="895"/>
      <c r="BA48" s="895"/>
      <c r="BB48" s="895"/>
      <c r="BC48" s="895"/>
      <c r="BD48" s="895"/>
      <c r="BE48" s="895"/>
      <c r="BF48" s="895"/>
      <c r="BG48" s="896"/>
      <c r="BH48" s="1146"/>
    </row>
    <row r="49" spans="2:60" ht="27" x14ac:dyDescent="0.25">
      <c r="B49" s="1268"/>
      <c r="C49" s="784" t="str">
        <f>'Master Dataset'!C48</f>
        <v>Percentage of adolescents who inject drugs (AWID) (aged 15-19) reporting use of sterile injecting equipment the last time they injected</v>
      </c>
      <c r="D49" s="655"/>
      <c r="E49" s="816" t="str">
        <f>IF(ISBLANK(Table44[[#This Row],[Modified Indicator (if necessary) - use standard indicator if available]]),(Table44[[#This Row],[Standard Indicator]]),(Table44[[#This Row],[Modified Indicator (if necessary) - use standard indicator if available]]))</f>
        <v>Percentage of adolescents who inject drugs (AWID) (aged 15-19) reporting use of sterile injecting equipment the last time they injected</v>
      </c>
      <c r="F49" s="850" t="b">
        <f>'Master Dataset'!E48</f>
        <v>0</v>
      </c>
      <c r="G49" s="951"/>
      <c r="H49" s="963"/>
      <c r="I49" s="950" t="b">
        <f>IF(ISBLANK(Table44[[#This Row],[Validated Value]]),(Table44[[#This Row],[Value]]),(Table44[[#This Row],[Validated Value]]))</f>
        <v>0</v>
      </c>
      <c r="J49" s="894"/>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5"/>
      <c r="AY49" s="895"/>
      <c r="AZ49" s="895"/>
      <c r="BA49" s="895"/>
      <c r="BB49" s="895"/>
      <c r="BC49" s="895"/>
      <c r="BD49" s="895"/>
      <c r="BE49" s="895"/>
      <c r="BF49" s="895"/>
      <c r="BG49" s="896"/>
      <c r="BH49" s="1146"/>
    </row>
    <row r="50" spans="2:60" ht="27" x14ac:dyDescent="0.25">
      <c r="B50" s="1268"/>
      <c r="C50" s="784" t="str">
        <f>'Master Dataset'!C49</f>
        <v>Percentage of young men who have sex with men, including gay and bixsexual boys (aged 15-19), reporting use of a condom at last sex</v>
      </c>
      <c r="D50" s="655"/>
      <c r="E50" s="816" t="str">
        <f>IF(ISBLANK(Table44[[#This Row],[Modified Indicator (if necessary) - use standard indicator if available]]),(Table44[[#This Row],[Standard Indicator]]),(Table44[[#This Row],[Modified Indicator (if necessary) - use standard indicator if available]]))</f>
        <v>Percentage of young men who have sex with men, including gay and bixsexual boys (aged 15-19), reporting use of a condom at last sex</v>
      </c>
      <c r="F50" s="850" t="b">
        <f>'Master Dataset'!E49</f>
        <v>0</v>
      </c>
      <c r="G50" s="952"/>
      <c r="H50" s="964"/>
      <c r="I50" s="950" t="b">
        <f>IF(ISBLANK(Table44[[#This Row],[Validated Value]]),(Table44[[#This Row],[Value]]),(Table44[[#This Row],[Validated Value]]))</f>
        <v>0</v>
      </c>
      <c r="J50" s="894"/>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5"/>
      <c r="AY50" s="895"/>
      <c r="AZ50" s="895"/>
      <c r="BA50" s="895"/>
      <c r="BB50" s="895"/>
      <c r="BC50" s="895"/>
      <c r="BD50" s="895"/>
      <c r="BE50" s="895"/>
      <c r="BF50" s="895"/>
      <c r="BG50" s="896"/>
      <c r="BH50" s="1146"/>
    </row>
    <row r="51" spans="2:60" ht="13.5" x14ac:dyDescent="0.25">
      <c r="B51" s="1269"/>
      <c r="C51" s="785" t="str">
        <f>'Master Dataset'!C50</f>
        <v>Percentage of adolescent transgenders (aged 15-19) using a condom at last sex</v>
      </c>
      <c r="D51" s="656"/>
      <c r="E51" s="817" t="str">
        <f>IF(ISBLANK(Table44[[#This Row],[Modified Indicator (if necessary) - use standard indicator if available]]),(Table44[[#This Row],[Standard Indicator]]),(Table44[[#This Row],[Modified Indicator (if necessary) - use standard indicator if available]]))</f>
        <v>Percentage of adolescent transgenders (aged 15-19) using a condom at last sex</v>
      </c>
      <c r="F51" s="851" t="b">
        <f>'Master Dataset'!E50</f>
        <v>0</v>
      </c>
      <c r="G51" s="952"/>
      <c r="H51" s="964"/>
      <c r="I51" s="953" t="b">
        <f>IF(ISBLANK(Table44[[#This Row],[Validated Value]]),(Table44[[#This Row],[Value]]),(Table44[[#This Row],[Validated Value]]))</f>
        <v>0</v>
      </c>
      <c r="J51" s="954"/>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c r="AW51" s="955"/>
      <c r="AX51" s="955"/>
      <c r="AY51" s="955"/>
      <c r="AZ51" s="955"/>
      <c r="BA51" s="955"/>
      <c r="BB51" s="955"/>
      <c r="BC51" s="955"/>
      <c r="BD51" s="955"/>
      <c r="BE51" s="955"/>
      <c r="BF51" s="955"/>
      <c r="BG51" s="956"/>
      <c r="BH51" s="1146"/>
    </row>
  </sheetData>
  <sheetProtection sheet="1" objects="1" scenarios="1"/>
  <mergeCells count="5">
    <mergeCell ref="B40:B51"/>
    <mergeCell ref="J2:M2"/>
    <mergeCell ref="B4:B12"/>
    <mergeCell ref="B13:B39"/>
    <mergeCell ref="F2:H2"/>
  </mergeCells>
  <dataValidations count="2">
    <dataValidation allowBlank="1" showInputMessage="1" showErrorMessage="1" promptTitle="Modified indicator" prompt="Specified modified indicator, if necessary" sqref="D4:E51 I4:I51" xr:uid="{00000000-0002-0000-0300-000000000000}"/>
    <dataValidation allowBlank="1" showInputMessage="1" showErrorMessage="1" promptTitle="Subnational Values" prompt="Enter the subnational values to correspond to each subnational area." sqref="J4:BG51" xr:uid="{00000000-0002-0000-0300-000001000000}"/>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00000"/>
  </sheetPr>
  <dimension ref="B3:BD40"/>
  <sheetViews>
    <sheetView showGridLines="0" showRowColHeaders="0" topLeftCell="A25" zoomScaleNormal="100" workbookViewId="0">
      <pane xSplit="3" topLeftCell="D1" activePane="topRight" state="frozen"/>
      <selection pane="topRight" activeCell="C47" sqref="C47"/>
    </sheetView>
  </sheetViews>
  <sheetFormatPr defaultRowHeight="12.75" x14ac:dyDescent="0.25"/>
  <cols>
    <col min="1" max="1" width="3.25" style="32" customWidth="1"/>
    <col min="2" max="2" width="5" style="32" customWidth="1"/>
    <col min="3" max="3" width="40.125" style="33" customWidth="1"/>
    <col min="4" max="4" width="8" style="32" bestFit="1" customWidth="1"/>
    <col min="5" max="5" width="13.375" style="32" bestFit="1" customWidth="1"/>
    <col min="6" max="6" width="12.5" style="32" hidden="1" customWidth="1"/>
    <col min="7" max="16384" width="9" style="32"/>
  </cols>
  <sheetData>
    <row r="3" spans="2:56" ht="21" customHeight="1" thickBot="1" x14ac:dyDescent="0.35">
      <c r="D3" s="1281" t="str">
        <f>'Master Dataset2'!E2</f>
        <v>Bangladesh</v>
      </c>
      <c r="E3" s="1282"/>
      <c r="F3" s="453"/>
      <c r="G3" s="1283" t="s">
        <v>694</v>
      </c>
      <c r="H3" s="1284"/>
      <c r="I3" s="1284"/>
      <c r="J3" s="1284"/>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6"/>
    </row>
    <row r="4" spans="2:56" ht="26.25" customHeight="1" x14ac:dyDescent="0.25">
      <c r="C4" s="410" t="s">
        <v>183</v>
      </c>
      <c r="D4" s="403" t="s">
        <v>636</v>
      </c>
      <c r="E4" s="404" t="s">
        <v>698</v>
      </c>
      <c r="F4" s="411" t="s">
        <v>737</v>
      </c>
      <c r="G4" s="450" t="s">
        <v>1139</v>
      </c>
      <c r="H4" s="451" t="s">
        <v>1140</v>
      </c>
      <c r="I4" s="451" t="s">
        <v>1141</v>
      </c>
      <c r="J4" s="451" t="s">
        <v>1142</v>
      </c>
      <c r="K4" s="451" t="s">
        <v>1143</v>
      </c>
      <c r="L4" s="451" t="s">
        <v>1144</v>
      </c>
      <c r="M4" s="451" t="s">
        <v>1145</v>
      </c>
      <c r="N4" s="451" t="s">
        <v>1146</v>
      </c>
      <c r="O4" s="451" t="s">
        <v>1147</v>
      </c>
      <c r="P4" s="451" t="s">
        <v>1148</v>
      </c>
      <c r="Q4" s="451" t="s">
        <v>1149</v>
      </c>
      <c r="R4" s="451" t="s">
        <v>1150</v>
      </c>
      <c r="S4" s="451" t="s">
        <v>1151</v>
      </c>
      <c r="T4" s="451" t="s">
        <v>1152</v>
      </c>
      <c r="U4" s="451" t="s">
        <v>1153</v>
      </c>
      <c r="V4" s="451" t="s">
        <v>1154</v>
      </c>
      <c r="W4" s="451" t="s">
        <v>1155</v>
      </c>
      <c r="X4" s="451" t="s">
        <v>1156</v>
      </c>
      <c r="Y4" s="451" t="s">
        <v>1157</v>
      </c>
      <c r="Z4" s="451" t="s">
        <v>1158</v>
      </c>
      <c r="AA4" s="451" t="s">
        <v>1159</v>
      </c>
      <c r="AB4" s="451" t="s">
        <v>1160</v>
      </c>
      <c r="AC4" s="451" t="s">
        <v>1161</v>
      </c>
      <c r="AD4" s="451" t="s">
        <v>1162</v>
      </c>
      <c r="AE4" s="451" t="s">
        <v>1163</v>
      </c>
      <c r="AF4" s="451" t="s">
        <v>1164</v>
      </c>
      <c r="AG4" s="451" t="s">
        <v>1165</v>
      </c>
      <c r="AH4" s="451" t="s">
        <v>1166</v>
      </c>
      <c r="AI4" s="451" t="s">
        <v>1167</v>
      </c>
      <c r="AJ4" s="451" t="s">
        <v>1168</v>
      </c>
      <c r="AK4" s="451" t="s">
        <v>1169</v>
      </c>
      <c r="AL4" s="451" t="s">
        <v>1170</v>
      </c>
      <c r="AM4" s="451" t="s">
        <v>1171</v>
      </c>
      <c r="AN4" s="451" t="s">
        <v>1172</v>
      </c>
      <c r="AO4" s="451" t="s">
        <v>1173</v>
      </c>
      <c r="AP4" s="451" t="s">
        <v>1174</v>
      </c>
      <c r="AQ4" s="451" t="s">
        <v>1175</v>
      </c>
      <c r="AR4" s="451" t="s">
        <v>1176</v>
      </c>
      <c r="AS4" s="451" t="s">
        <v>1177</v>
      </c>
      <c r="AT4" s="451" t="s">
        <v>1178</v>
      </c>
      <c r="AU4" s="451" t="s">
        <v>1179</v>
      </c>
      <c r="AV4" s="451" t="s">
        <v>1180</v>
      </c>
      <c r="AW4" s="451" t="s">
        <v>1181</v>
      </c>
      <c r="AX4" s="451" t="s">
        <v>1182</v>
      </c>
      <c r="AY4" s="451" t="s">
        <v>1183</v>
      </c>
      <c r="AZ4" s="451" t="s">
        <v>1184</v>
      </c>
      <c r="BA4" s="451" t="s">
        <v>1185</v>
      </c>
      <c r="BB4" s="451" t="s">
        <v>1186</v>
      </c>
      <c r="BC4" s="451" t="s">
        <v>1187</v>
      </c>
      <c r="BD4" s="452" t="s">
        <v>1188</v>
      </c>
    </row>
    <row r="5" spans="2:56" ht="12.75" customHeight="1" x14ac:dyDescent="0.25">
      <c r="B5" s="1294" t="s">
        <v>190</v>
      </c>
      <c r="C5" s="420" t="s">
        <v>191</v>
      </c>
      <c r="D5" s="421" t="str">
        <f>IF(ISNUMBER(IF($D$3='Master Dataset2'!$E$2,'Master Dataset2'!E3,)),(IF($D$3='Master Dataset2'!$E$2,'Master Dataset2'!E3,)),"-")</f>
        <v>-</v>
      </c>
      <c r="E5" s="563">
        <v>460000</v>
      </c>
      <c r="F5" s="412"/>
      <c r="G5" s="417"/>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9"/>
    </row>
    <row r="6" spans="2:56" x14ac:dyDescent="0.25">
      <c r="B6" s="1295"/>
      <c r="C6" s="422" t="s">
        <v>193</v>
      </c>
      <c r="D6" s="423" t="str">
        <f>IF(ISNUMBER(IF($D$3='Master Dataset2'!$E$2,'Master Dataset2'!E4,)),(IF($D$3='Master Dataset2'!$E$2,'Master Dataset2'!E4,)),"-")</f>
        <v>-</v>
      </c>
      <c r="E6" s="406"/>
      <c r="F6" s="413"/>
      <c r="G6" s="418"/>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400"/>
    </row>
    <row r="7" spans="2:56" x14ac:dyDescent="0.25">
      <c r="B7" s="1295"/>
      <c r="C7" s="422" t="s">
        <v>194</v>
      </c>
      <c r="D7" s="424" t="str">
        <f>IF(ISNUMBER(IF($D$3='Master Dataset2'!$E$2,'Master Dataset2'!E5,)),(IF($D$3='Master Dataset2'!$E$2,'Master Dataset2'!E5,)),"-")</f>
        <v>-</v>
      </c>
      <c r="E7" s="407"/>
      <c r="F7" s="413"/>
      <c r="G7" s="418"/>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400"/>
    </row>
    <row r="8" spans="2:56" x14ac:dyDescent="0.25">
      <c r="B8" s="1295"/>
      <c r="C8" s="422" t="s">
        <v>194</v>
      </c>
      <c r="D8" s="424" t="str">
        <f>IF(ISNUMBER(IF($D$3='Master Dataset2'!$E$2,'Master Dataset2'!E6,)),(IF($D$3='Master Dataset2'!$E$2,'Master Dataset2'!E6,)),"-")</f>
        <v>-</v>
      </c>
      <c r="E8" s="406"/>
      <c r="F8" s="413"/>
      <c r="G8" s="418"/>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400"/>
    </row>
    <row r="9" spans="2:56" x14ac:dyDescent="0.25">
      <c r="B9" s="1295"/>
      <c r="C9" s="422" t="s">
        <v>1132</v>
      </c>
      <c r="D9" s="423" t="str">
        <f>IF(ISNUMBER(IF($D$3='Master Dataset2'!$E$2,'Master Dataset2'!E7,)),(IF($D$3='Master Dataset2'!$E$2,'Master Dataset2'!E7,)),"-")</f>
        <v>-</v>
      </c>
      <c r="E9" s="406"/>
      <c r="F9" s="413"/>
      <c r="G9" s="418"/>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400"/>
    </row>
    <row r="10" spans="2:56" x14ac:dyDescent="0.25">
      <c r="B10" s="1295"/>
      <c r="C10" s="422" t="s">
        <v>1133</v>
      </c>
      <c r="D10" s="423" t="str">
        <f>IF(ISNUMBER(IF($D$3='Master Dataset2'!$E$2,'Master Dataset2'!E8,)),(IF($D$3='Master Dataset2'!$E$2,'Master Dataset2'!E8,)),"-")</f>
        <v>-</v>
      </c>
      <c r="E10" s="406"/>
      <c r="F10" s="413"/>
      <c r="G10" s="418"/>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400"/>
    </row>
    <row r="11" spans="2:56" x14ac:dyDescent="0.25">
      <c r="B11" s="1295"/>
      <c r="C11" s="422" t="s">
        <v>1134</v>
      </c>
      <c r="D11" s="423" t="str">
        <f>IF(ISNUMBER(IF($D$3='Master Dataset2'!$E$2,'Master Dataset2'!E9,)),(IF($D$3='Master Dataset2'!$E$2,'Master Dataset2'!E9,)),"-")</f>
        <v>-</v>
      </c>
      <c r="E11" s="406"/>
      <c r="F11" s="413"/>
      <c r="G11" s="418"/>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400"/>
    </row>
    <row r="12" spans="2:56" x14ac:dyDescent="0.25">
      <c r="B12" s="1296"/>
      <c r="C12" s="425" t="str">
        <f>"Adolescent pregnancy rate, per 1,000 women, "&amp;'Master Dataset2'!E11</f>
        <v>Adolescent pregnancy rate, per 1,000 women, FALSE</v>
      </c>
      <c r="D12" s="426" t="str">
        <f>IF(ISNUMBER(IF($D$3='Master Dataset2'!$E$2,'Master Dataset2'!E10,)),(IF($D$3='Master Dataset2'!$E$2,'Master Dataset2'!E10,)),"-")</f>
        <v>-</v>
      </c>
      <c r="E12" s="408"/>
      <c r="F12" s="414"/>
      <c r="G12" s="419"/>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2"/>
    </row>
    <row r="13" spans="2:56" x14ac:dyDescent="0.25">
      <c r="B13" s="1291" t="s">
        <v>1189</v>
      </c>
      <c r="C13" s="434" t="str">
        <f>"HIV prevalence (%) among older adolescent boys (aged 15-19), "&amp;'Master Dataset2'!E17</f>
        <v>HIV prevalence (%) among older adolescent boys (aged 15-19), FALSE</v>
      </c>
      <c r="D13" s="435" t="str">
        <f>IF(ISNUMBER(IF($D$3='Master Dataset2'!$E$2,'Master Dataset2'!E16,)),(IF($D$3='Master Dataset2'!$E$2,'Master Dataset2'!E16,)),"-")</f>
        <v>-</v>
      </c>
      <c r="E13" s="564">
        <v>3.2</v>
      </c>
      <c r="F13" s="412"/>
      <c r="G13" s="417"/>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9"/>
    </row>
    <row r="14" spans="2:56" x14ac:dyDescent="0.25">
      <c r="B14" s="1292"/>
      <c r="C14" s="436" t="str">
        <f>"HIV prevalence (%) among older adolescent girls (aged 15-19),, "&amp;'Master Dataset2'!E19</f>
        <v>HIV prevalence (%) among older adolescent girls (aged 15-19),, FALSE</v>
      </c>
      <c r="D14" s="437" t="str">
        <f>IF(ISNUMBER(IF($D$3='Master Dataset2'!$E$2,'Master Dataset2'!E18,)),(IF($D$3='Master Dataset2'!$E$2,'Master Dataset2'!E18,)),"-")</f>
        <v>-</v>
      </c>
      <c r="E14" s="565">
        <v>5.3</v>
      </c>
      <c r="F14" s="413"/>
      <c r="G14" s="418"/>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400"/>
    </row>
    <row r="15" spans="2:56" x14ac:dyDescent="0.25">
      <c r="B15" s="1292"/>
      <c r="C15" s="436" t="s">
        <v>222</v>
      </c>
      <c r="D15" s="438" t="str">
        <f>IF(ISNUMBER(IF($D$3='Master Dataset2'!$E$2,'Master Dataset2'!E32,)),(IF($D$3='Master Dataset2'!$E$2,'Master Dataset2'!E32,)),"-")</f>
        <v>-</v>
      </c>
      <c r="E15" s="406"/>
      <c r="F15" s="413"/>
      <c r="G15" s="418"/>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400"/>
    </row>
    <row r="16" spans="2:56" x14ac:dyDescent="0.25">
      <c r="B16" s="1292"/>
      <c r="C16" s="436" t="s">
        <v>235</v>
      </c>
      <c r="D16" s="438" t="str">
        <f>IF(ISNUMBER(IF($D$3='Master Dataset2'!$E$2,'Master Dataset2'!E45,)),(IF($D$3='Master Dataset2'!$E$2,'Master Dataset2'!E45,)),"-")</f>
        <v>-</v>
      </c>
      <c r="E16" s="406"/>
      <c r="F16" s="413"/>
      <c r="G16" s="418"/>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400"/>
    </row>
    <row r="17" spans="2:56" x14ac:dyDescent="0.25">
      <c r="B17" s="1292"/>
      <c r="C17" s="436" t="s">
        <v>248</v>
      </c>
      <c r="D17" s="438" t="str">
        <f>IF(ISNUMBER(IF($D$3='Master Dataset2'!$E$2,'Master Dataset2'!E58,)),(IF($D$3='Master Dataset2'!$E$2,'Master Dataset2'!E58,)),"-")</f>
        <v>-</v>
      </c>
      <c r="E17" s="406"/>
      <c r="F17" s="413"/>
      <c r="G17" s="418"/>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400"/>
    </row>
    <row r="18" spans="2:56" ht="25.5" x14ac:dyDescent="0.25">
      <c r="B18" s="1292"/>
      <c r="C18" s="436" t="s">
        <v>261</v>
      </c>
      <c r="D18" s="438" t="str">
        <f>IF(ISNUMBER(IF($D$3='Master Dataset2'!$E$2,'Master Dataset2'!E71,)),(IF($D$3='Master Dataset2'!$E$2,'Master Dataset2'!E71,)),"-")</f>
        <v>-</v>
      </c>
      <c r="E18" s="409"/>
      <c r="F18" s="413"/>
      <c r="G18" s="418"/>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400"/>
    </row>
    <row r="19" spans="2:56" ht="25.5" x14ac:dyDescent="0.25">
      <c r="B19" s="1292"/>
      <c r="C19" s="439" t="s">
        <v>274</v>
      </c>
      <c r="D19" s="438" t="str">
        <f>IF(ISNUMBER(IF($D$3='Master Dataset2'!$E$2,'Master Dataset2'!E84,)),(IF($D$3='Master Dataset2'!$E$2,'Master Dataset2'!E84,)),"-")</f>
        <v>-</v>
      </c>
      <c r="E19" s="409"/>
      <c r="F19" s="413"/>
      <c r="G19" s="418"/>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400"/>
    </row>
    <row r="20" spans="2:56" ht="25.5" x14ac:dyDescent="0.25">
      <c r="B20" s="1292"/>
      <c r="C20" s="439" t="s">
        <v>287</v>
      </c>
      <c r="D20" s="438" t="str">
        <f>IF(ISNUMBER(IF($D$3='Master Dataset2'!$E$2,'Master Dataset2'!E97,)),(IF($D$3='Master Dataset2'!$E$2,'Master Dataset2'!E97,)),"-")</f>
        <v>-</v>
      </c>
      <c r="E20" s="409"/>
      <c r="F20" s="413"/>
      <c r="G20" s="418"/>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400"/>
    </row>
    <row r="21" spans="2:56" ht="25.5" x14ac:dyDescent="0.25">
      <c r="B21" s="1292"/>
      <c r="C21" s="439" t="s">
        <v>301</v>
      </c>
      <c r="D21" s="440" t="str">
        <f>IF(ISNUMBER(IF($D$3='Master Dataset2'!$E$2,'Master Dataset2'!E110,)),(IF($D$3='Master Dataset2'!$E$2,'Master Dataset2'!E110,)),"-")</f>
        <v>-</v>
      </c>
      <c r="E21" s="407"/>
      <c r="F21" s="413"/>
      <c r="G21" s="418"/>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400"/>
    </row>
    <row r="22" spans="2:56" ht="25.5" x14ac:dyDescent="0.25">
      <c r="B22" s="1292"/>
      <c r="C22" s="439" t="s">
        <v>314</v>
      </c>
      <c r="D22" s="438" t="str">
        <f>IF(ISNUMBER(IF($D$3='Master Dataset2'!$E$2,'Master Dataset2'!E123,)),(IF($D$3='Master Dataset2'!$E$2,'Master Dataset2'!E123,)),"-")</f>
        <v>-</v>
      </c>
      <c r="E22" s="406"/>
      <c r="F22" s="413"/>
      <c r="G22" s="418"/>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400"/>
    </row>
    <row r="23" spans="2:56" ht="25.5" x14ac:dyDescent="0.25">
      <c r="B23" s="1292"/>
      <c r="C23" s="439" t="s">
        <v>327</v>
      </c>
      <c r="D23" s="438" t="str">
        <f>IF(ISNUMBER(IF($D$3='Master Dataset2'!$E$2,'Master Dataset2'!E136,)),(IF($D$3='Master Dataset2'!$E$2,'Master Dataset2'!E136,)),"-")</f>
        <v>-</v>
      </c>
      <c r="E23" s="406"/>
      <c r="F23" s="413"/>
      <c r="G23" s="418"/>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400"/>
    </row>
    <row r="24" spans="2:56" ht="30" customHeight="1" x14ac:dyDescent="0.25">
      <c r="B24" s="1293"/>
      <c r="C24" s="441" t="s">
        <v>340</v>
      </c>
      <c r="D24" s="442" t="str">
        <f>IF(ISNUMBER(IF($D$3='Master Dataset2'!$E$2,'Master Dataset2'!E149,)),(IF($D$3='Master Dataset2'!$E$2,'Master Dataset2'!E149,)),"-")</f>
        <v>-</v>
      </c>
      <c r="E24" s="408"/>
      <c r="F24" s="414"/>
      <c r="G24" s="419"/>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2"/>
    </row>
    <row r="25" spans="2:56" ht="25.5" x14ac:dyDescent="0.25">
      <c r="B25" s="1288" t="s">
        <v>1190</v>
      </c>
      <c r="C25" s="443" t="str">
        <f>"Percentage of older adolescent boys (aged 15-19) with comprehensive, correct knowledge of HIV, "&amp;'Master Dataset2'!E162</f>
        <v>Percentage of older adolescent boys (aged 15-19) with comprehensive, correct knowledge of HIV, FALSE</v>
      </c>
      <c r="D25" s="427" t="str">
        <f>IF(ISNUMBER(IF($D$3='Master Dataset2'!$E$2,'Master Dataset2'!E161,)),(IF($D$3='Master Dataset2'!$E$2,'Master Dataset2'!E161,)),"-")</f>
        <v>-</v>
      </c>
      <c r="E25" s="405"/>
      <c r="F25" s="412"/>
      <c r="G25" s="417"/>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9"/>
    </row>
    <row r="26" spans="2:56" ht="27" customHeight="1" x14ac:dyDescent="0.25">
      <c r="B26" s="1289"/>
      <c r="C26" s="429" t="str">
        <f>"Percentage of older adolescent girls (aged 15-19) with comprehensive, correct knowledge of HIV, "&amp;'Master Dataset2'!E175</f>
        <v>Percentage of older adolescent girls (aged 15-19) with comprehensive, correct knowledge of HIV, FALSE</v>
      </c>
      <c r="D26" s="428" t="str">
        <f>IF(ISNUMBER(IF($D$3='Master Dataset2'!$E$2,'Master Dataset2'!E174,)),(IF($D$3='Master Dataset2'!$E$2,'Master Dataset2'!E174,)),"-")</f>
        <v>-</v>
      </c>
      <c r="E26" s="406"/>
      <c r="F26" s="413"/>
      <c r="G26" s="418"/>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400"/>
    </row>
    <row r="27" spans="2:56" ht="25.5" x14ac:dyDescent="0.25">
      <c r="B27" s="1289"/>
      <c r="C27" s="429" t="str">
        <f>"Percentage of older adolescent boys (aged 15-19) reporting sexual debut by age 15, "&amp;'Master Dataset2'!E188</f>
        <v>Percentage of older adolescent boys (aged 15-19) reporting sexual debut by age 15, FALSE</v>
      </c>
      <c r="D27" s="428" t="str">
        <f>IF(ISNUMBER(IF($D$3='Master Dataset2'!$E$2,'Master Dataset2'!E187,)),(IF($D$3='Master Dataset2'!$E$2,'Master Dataset2'!E187,)),"-")</f>
        <v>-</v>
      </c>
      <c r="E27" s="406"/>
      <c r="F27" s="413"/>
      <c r="G27" s="418"/>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400"/>
    </row>
    <row r="28" spans="2:56" ht="25.5" x14ac:dyDescent="0.25">
      <c r="B28" s="1289"/>
      <c r="C28" s="429" t="str">
        <f>"Percentage of older adolescent girls (aged 15-19) reporting sexual debut by age 15, "&amp;'Master Dataset2'!E201</f>
        <v>Percentage of older adolescent girls (aged 15-19) reporting sexual debut by age 15, FALSE</v>
      </c>
      <c r="D28" s="428" t="str">
        <f>IF(ISNUMBER(IF($D$3='Master Dataset2'!$E$2,'Master Dataset2'!E200,)),(IF($D$3='Master Dataset2'!$E$2,'Master Dataset2'!E200,)),"-")</f>
        <v>-</v>
      </c>
      <c r="E28" s="406"/>
      <c r="F28" s="413"/>
      <c r="G28" s="418"/>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400"/>
    </row>
    <row r="29" spans="2:56" ht="25.5" x14ac:dyDescent="0.25">
      <c r="B29" s="1289"/>
      <c r="C29" s="429" t="str">
        <f>"Percentage of young men (aged 20-24) reporting sexual debut by age 18, "&amp;'Master Dataset2'!E214</f>
        <v>Percentage of young men (aged 20-24) reporting sexual debut by age 18, FALSE</v>
      </c>
      <c r="D29" s="428" t="str">
        <f>IF(ISNUMBER(IF($D$3='Master Dataset2'!$E$2,'Master Dataset2'!E213,)),(IF($D$3='Master Dataset2'!$E$2,'Master Dataset2'!E213,)),"-")</f>
        <v>-</v>
      </c>
      <c r="E29" s="406"/>
      <c r="F29" s="413"/>
      <c r="G29" s="418"/>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400"/>
    </row>
    <row r="30" spans="2:56" ht="25.5" x14ac:dyDescent="0.25">
      <c r="B30" s="1289"/>
      <c r="C30" s="429" t="str">
        <f>"Percentage of young women (aged 20-24) reporting sexual debut by age 18, "&amp;'Master Dataset2'!E227</f>
        <v>Percentage of young women (aged 20-24) reporting sexual debut by age 18, FALSE</v>
      </c>
      <c r="D30" s="428" t="str">
        <f>IF(ISNUMBER(IF($D$3='Master Dataset2'!$E$2,'Master Dataset2'!E226,)),(IF($D$3='Master Dataset2'!$E$2,'Master Dataset2'!E226,)),"-")</f>
        <v>-</v>
      </c>
      <c r="E30" s="406"/>
      <c r="F30" s="413"/>
      <c r="G30" s="418"/>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400"/>
    </row>
    <row r="31" spans="2:56" ht="25.5" x14ac:dyDescent="0.25">
      <c r="B31" s="1289"/>
      <c r="C31" s="429" t="str">
        <f>"Percentage of older adolescent boys (aged 15-19) reporting multiple sexual partners in the last 12 months, "&amp;'Master Dataset2'!E240</f>
        <v>Percentage of older adolescent boys (aged 15-19) reporting multiple sexual partners in the last 12 months, FALSE</v>
      </c>
      <c r="D31" s="428" t="str">
        <f>IF(ISNUMBER(IF($D$3='Master Dataset2'!$E$2,'Master Dataset2'!E239,)),(IF($D$3='Master Dataset2'!$E$2,'Master Dataset2'!E239,)),"-")</f>
        <v>-</v>
      </c>
      <c r="E31" s="406"/>
      <c r="F31" s="413"/>
      <c r="G31" s="418"/>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400"/>
    </row>
    <row r="32" spans="2:56" ht="25.5" x14ac:dyDescent="0.25">
      <c r="B32" s="1289"/>
      <c r="C32" s="429" t="str">
        <f>"Percentage of older adolescent girls (aged 15-19) reporting multiple sexual partners in the last 12 months, "&amp;'Master Dataset2'!E253</f>
        <v>Percentage of older adolescent girls (aged 15-19) reporting multiple sexual partners in the last 12 months, FALSE</v>
      </c>
      <c r="D32" s="428" t="str">
        <f>IF(ISNUMBER(IF($D$3='Master Dataset2'!$E$2,'Master Dataset2'!E252,)),(IF($D$3='Master Dataset2'!$E$2,'Master Dataset2'!E252,)),"-")</f>
        <v>-</v>
      </c>
      <c r="E32" s="406"/>
      <c r="F32" s="413"/>
      <c r="G32" s="418"/>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400"/>
    </row>
    <row r="33" spans="2:56" ht="38.25" x14ac:dyDescent="0.25">
      <c r="B33" s="1289"/>
      <c r="C33" s="444" t="str">
        <f>"Percentage of older adolescent boys (aged 15-19) reporting multiple sexual partners in the last 12 months who reported the use of a condom at last sex, "&amp;'Master Dataset2'!E266</f>
        <v>Percentage of older adolescent boys (aged 15-19) reporting multiple sexual partners in the last 12 months who reported the use of a condom at last sex, FALSE</v>
      </c>
      <c r="D33" s="428" t="str">
        <f>IF(ISNUMBER(IF($D$3='Master Dataset2'!$E$2,'Master Dataset2'!E265,)),(IF($D$3='Master Dataset2'!$E$2,'Master Dataset2'!E265,)),"-")</f>
        <v>-</v>
      </c>
      <c r="E33" s="406"/>
      <c r="F33" s="413"/>
      <c r="G33" s="418"/>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400"/>
    </row>
    <row r="34" spans="2:56" ht="38.25" x14ac:dyDescent="0.25">
      <c r="B34" s="1290"/>
      <c r="C34" s="430" t="str">
        <f>"Percentage of older adolescent girls (aged 15-19) reporting multiple sexual partners in the last 12 months who reported the use of a condom at last sex, "&amp;'Master Dataset2'!E279</f>
        <v>Percentage of older adolescent girls (aged 15-19) reporting multiple sexual partners in the last 12 months who reported the use of a condom at last sex, FALSE</v>
      </c>
      <c r="D34" s="445" t="str">
        <f>IF(ISNUMBER(IF($D$3='Master Dataset2'!$E$2,'Master Dataset2'!E278,)),(IF($D$3='Master Dataset2'!$E$2,'Master Dataset2'!E278,)),"-")</f>
        <v>-</v>
      </c>
      <c r="E34" s="408"/>
      <c r="F34" s="414"/>
      <c r="G34" s="419"/>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2"/>
    </row>
    <row r="35" spans="2:56" x14ac:dyDescent="0.25">
      <c r="B35" s="1285" t="s">
        <v>1191</v>
      </c>
      <c r="C35" s="446" t="str">
        <f>"Population size estimate of adolescents who sell sex, "&amp;'Master Dataset2'!E485</f>
        <v>Population size estimate of adolescents who sell sex, FALSE</v>
      </c>
      <c r="D35" s="447" t="str">
        <f>IF(ISNUMBER(IF($D$3='Master Dataset2'!$E$2,'Master Dataset2'!E484,)),(IF($D$3='Master Dataset2'!$E$2,'Master Dataset2'!E484,)),"-")</f>
        <v>-</v>
      </c>
      <c r="E35" s="405"/>
      <c r="F35" s="412"/>
      <c r="G35" s="417"/>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9"/>
    </row>
    <row r="36" spans="2:56" x14ac:dyDescent="0.25">
      <c r="B36" s="1286"/>
      <c r="C36" s="433" t="str">
        <f>"Population size estimate of adolescents who inject drugs, "&amp;'Master Dataset2'!E487</f>
        <v>Population size estimate of adolescents who inject drugs, FALSE</v>
      </c>
      <c r="D36" s="432" t="str">
        <f>IF(ISNUMBER(IF($D$3='Master Dataset2'!$E$2,'Master Dataset2'!E486,)),(IF($D$3='Master Dataset2'!$E$2,'Master Dataset2'!E486,)),"-")</f>
        <v>-</v>
      </c>
      <c r="E36" s="406"/>
      <c r="F36" s="413"/>
      <c r="G36" s="418"/>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400"/>
    </row>
    <row r="37" spans="2:56" ht="25.5" x14ac:dyDescent="0.25">
      <c r="B37" s="1286"/>
      <c r="C37" s="433" t="str">
        <f>"Population size estimate of adolescent males who have sex with males, "&amp;'Master Dataset2'!E489</f>
        <v>Population size estimate of adolescent males who have sex with males, FALSE</v>
      </c>
      <c r="D37" s="432" t="str">
        <f>IF(ISNUMBER(IF($D$3='Master Dataset2'!$E$2,'Master Dataset2'!E488,)),(IF($D$3='Master Dataset2'!$E$2,'Master Dataset2'!E488,)),"-")</f>
        <v>-</v>
      </c>
      <c r="E37" s="406"/>
      <c r="F37" s="413"/>
      <c r="G37" s="418"/>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400"/>
    </row>
    <row r="38" spans="2:56" x14ac:dyDescent="0.25">
      <c r="B38" s="1286"/>
      <c r="C38" s="433" t="str">
        <f>"Population size estimate of adolescent transgenders, "&amp;'Master Dataset2'!E491</f>
        <v>Population size estimate of adolescent transgenders, FALSE</v>
      </c>
      <c r="D38" s="432" t="str">
        <f>IF(ISNUMBER(IF($D$3='Master Dataset2'!$E$2,'Master Dataset2'!E490,)),(IF($D$3='Master Dataset2'!$E$2,'Master Dataset2'!E490,)),"-")</f>
        <v>-</v>
      </c>
      <c r="E38" s="406"/>
      <c r="F38" s="413"/>
      <c r="G38" s="418"/>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400"/>
    </row>
    <row r="39" spans="2:56" ht="25.5" x14ac:dyDescent="0.25">
      <c r="B39" s="1286"/>
      <c r="C39" s="454" t="s">
        <v>744</v>
      </c>
      <c r="D39" s="431" t="str">
        <f>IF(ISNUMBER(IF($D$3='Master Dataset2'!$E$2,'Master Dataset2'!E492,)),(IF($D$3='Master Dataset2'!$E$2,'Master Dataset2'!E492,)),"-")</f>
        <v>-</v>
      </c>
      <c r="E39" s="406"/>
      <c r="F39" s="413"/>
      <c r="G39" s="418"/>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400"/>
    </row>
    <row r="40" spans="2:56" ht="21.75" customHeight="1" x14ac:dyDescent="0.25">
      <c r="B40" s="1287"/>
      <c r="C40" s="448" t="s">
        <v>1045</v>
      </c>
      <c r="D40" s="449" t="str">
        <f>IF(ISNUMBER(IF($D$3='Master Dataset2'!$E$2,'Master Dataset2'!E493,)),(IF($D$3='Master Dataset2'!$E$2,'Master Dataset2'!E493,)),"-")</f>
        <v>-</v>
      </c>
      <c r="E40" s="408"/>
      <c r="F40" s="414"/>
      <c r="G40" s="419"/>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2"/>
    </row>
  </sheetData>
  <mergeCells count="6">
    <mergeCell ref="D3:E3"/>
    <mergeCell ref="G3:J3"/>
    <mergeCell ref="B35:B40"/>
    <mergeCell ref="B25:B34"/>
    <mergeCell ref="B13:B24"/>
    <mergeCell ref="B5:B12"/>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2:BK39"/>
  <sheetViews>
    <sheetView showGridLines="0" showRowColHeaders="0" zoomScale="80" zoomScaleNormal="80" workbookViewId="0">
      <pane xSplit="4" topLeftCell="E1" activePane="topRight" state="frozen"/>
      <selection pane="topRight" activeCell="E7" sqref="E7"/>
    </sheetView>
  </sheetViews>
  <sheetFormatPr defaultRowHeight="12.75" x14ac:dyDescent="0.25"/>
  <cols>
    <col min="1" max="1" width="2.5" style="32" customWidth="1"/>
    <col min="2" max="2" width="18.5" style="32" bestFit="1" customWidth="1"/>
    <col min="3" max="3" width="13.625" style="32" bestFit="1" customWidth="1"/>
    <col min="4" max="4" width="25.625" style="32" bestFit="1" customWidth="1"/>
    <col min="5" max="5" width="14.375" style="32" customWidth="1"/>
    <col min="6" max="6" width="6.25" style="32" bestFit="1" customWidth="1"/>
    <col min="7" max="7" width="10.625" style="32" bestFit="1" customWidth="1"/>
    <col min="8" max="8" width="12.625" style="32" customWidth="1"/>
    <col min="9" max="9" width="8.375" style="32" customWidth="1"/>
    <col min="10" max="10" width="7.625" style="32" bestFit="1" customWidth="1"/>
    <col min="11" max="11" width="12.125" style="569" hidden="1" customWidth="1"/>
    <col min="12" max="12" width="4.125" style="569" hidden="1" customWidth="1"/>
    <col min="13" max="13" width="12.125" style="32" bestFit="1" customWidth="1"/>
    <col min="14" max="16384" width="9" style="32"/>
  </cols>
  <sheetData>
    <row r="2" spans="2:63" x14ac:dyDescent="0.25">
      <c r="C2" s="1297"/>
      <c r="D2" s="1297"/>
      <c r="E2" s="1297"/>
      <c r="F2" s="1297"/>
      <c r="G2" s="1297"/>
      <c r="H2" s="1297"/>
      <c r="I2" s="1297"/>
      <c r="J2" s="1297"/>
      <c r="K2" s="1297"/>
      <c r="L2" s="1297"/>
      <c r="M2" s="1297"/>
    </row>
    <row r="4" spans="2:63" ht="25.5" customHeight="1" x14ac:dyDescent="0.3">
      <c r="B4" s="488"/>
      <c r="C4" s="489"/>
      <c r="D4" s="489"/>
      <c r="E4" s="1298" t="str">
        <f>'Home Page'!R6</f>
        <v>Bangladesh</v>
      </c>
      <c r="F4" s="1299"/>
      <c r="G4" s="1299"/>
      <c r="H4" s="1299"/>
      <c r="I4" s="1299"/>
      <c r="J4" s="1299"/>
      <c r="K4" s="1299"/>
      <c r="L4" s="1299"/>
      <c r="M4" s="1300"/>
    </row>
    <row r="5" spans="2:63" s="457" customFormat="1" ht="51.75" customHeight="1" x14ac:dyDescent="0.25">
      <c r="B5" s="1305" t="s">
        <v>745</v>
      </c>
      <c r="C5" s="1305" t="s">
        <v>748</v>
      </c>
      <c r="D5" s="1305" t="s">
        <v>721</v>
      </c>
      <c r="E5" s="1301" t="s">
        <v>1217</v>
      </c>
      <c r="F5" s="1304" t="s">
        <v>188</v>
      </c>
      <c r="G5" s="1301" t="s">
        <v>772</v>
      </c>
      <c r="H5" s="1304" t="s">
        <v>1194</v>
      </c>
      <c r="I5" s="1301" t="s">
        <v>1218</v>
      </c>
      <c r="J5" s="1304" t="s">
        <v>698</v>
      </c>
      <c r="K5" s="568"/>
      <c r="L5" s="568"/>
      <c r="M5" s="1304" t="s">
        <v>1229</v>
      </c>
      <c r="N5" s="1302" t="s">
        <v>1193</v>
      </c>
      <c r="O5" s="1303"/>
      <c r="P5" s="1303"/>
      <c r="Q5" s="1303"/>
      <c r="R5" s="1303"/>
      <c r="S5" s="1303"/>
      <c r="T5" s="1303"/>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6"/>
      <c r="BG5" s="566"/>
      <c r="BH5" s="566"/>
      <c r="BI5" s="566"/>
      <c r="BJ5" s="566"/>
      <c r="BK5" s="567"/>
    </row>
    <row r="6" spans="2:63" s="457" customFormat="1" ht="16.5" x14ac:dyDescent="0.25">
      <c r="B6" s="1306"/>
      <c r="C6" s="1306"/>
      <c r="D6" s="1305"/>
      <c r="E6" s="1301"/>
      <c r="F6" s="1304"/>
      <c r="G6" s="1301"/>
      <c r="H6" s="1304"/>
      <c r="I6" s="1301"/>
      <c r="J6" s="1304"/>
      <c r="K6" s="568"/>
      <c r="L6" s="568"/>
      <c r="M6" s="1304"/>
      <c r="N6" s="485" t="s">
        <v>1139</v>
      </c>
      <c r="O6" s="486" t="s">
        <v>1140</v>
      </c>
      <c r="P6" s="486" t="s">
        <v>1141</v>
      </c>
      <c r="Q6" s="486" t="s">
        <v>1142</v>
      </c>
      <c r="R6" s="486" t="s">
        <v>1143</v>
      </c>
      <c r="S6" s="486" t="s">
        <v>1144</v>
      </c>
      <c r="T6" s="486" t="s">
        <v>1145</v>
      </c>
      <c r="U6" s="486" t="s">
        <v>1146</v>
      </c>
      <c r="V6" s="486" t="s">
        <v>1147</v>
      </c>
      <c r="W6" s="486" t="s">
        <v>1148</v>
      </c>
      <c r="X6" s="486" t="s">
        <v>1149</v>
      </c>
      <c r="Y6" s="486" t="s">
        <v>1150</v>
      </c>
      <c r="Z6" s="486" t="s">
        <v>1151</v>
      </c>
      <c r="AA6" s="486" t="s">
        <v>1152</v>
      </c>
      <c r="AB6" s="486" t="s">
        <v>1153</v>
      </c>
      <c r="AC6" s="486" t="s">
        <v>1154</v>
      </c>
      <c r="AD6" s="486" t="s">
        <v>1155</v>
      </c>
      <c r="AE6" s="486" t="s">
        <v>1156</v>
      </c>
      <c r="AF6" s="486" t="s">
        <v>1157</v>
      </c>
      <c r="AG6" s="486" t="s">
        <v>1158</v>
      </c>
      <c r="AH6" s="486" t="s">
        <v>1159</v>
      </c>
      <c r="AI6" s="486" t="s">
        <v>1160</v>
      </c>
      <c r="AJ6" s="486" t="s">
        <v>1161</v>
      </c>
      <c r="AK6" s="486" t="s">
        <v>1162</v>
      </c>
      <c r="AL6" s="486" t="s">
        <v>1163</v>
      </c>
      <c r="AM6" s="486" t="s">
        <v>1164</v>
      </c>
      <c r="AN6" s="486" t="s">
        <v>1165</v>
      </c>
      <c r="AO6" s="486" t="s">
        <v>1166</v>
      </c>
      <c r="AP6" s="486" t="s">
        <v>1167</v>
      </c>
      <c r="AQ6" s="486" t="s">
        <v>1168</v>
      </c>
      <c r="AR6" s="486" t="s">
        <v>1169</v>
      </c>
      <c r="AS6" s="486" t="s">
        <v>1170</v>
      </c>
      <c r="AT6" s="486" t="s">
        <v>1171</v>
      </c>
      <c r="AU6" s="486" t="s">
        <v>1172</v>
      </c>
      <c r="AV6" s="486" t="s">
        <v>1173</v>
      </c>
      <c r="AW6" s="486" t="s">
        <v>1174</v>
      </c>
      <c r="AX6" s="486" t="s">
        <v>1175</v>
      </c>
      <c r="AY6" s="486" t="s">
        <v>1176</v>
      </c>
      <c r="AZ6" s="486" t="s">
        <v>1177</v>
      </c>
      <c r="BA6" s="486" t="s">
        <v>1178</v>
      </c>
      <c r="BB6" s="486" t="s">
        <v>1179</v>
      </c>
      <c r="BC6" s="486" t="s">
        <v>1180</v>
      </c>
      <c r="BD6" s="486" t="s">
        <v>1181</v>
      </c>
      <c r="BE6" s="486" t="s">
        <v>1182</v>
      </c>
      <c r="BF6" s="486" t="s">
        <v>1183</v>
      </c>
      <c r="BG6" s="486" t="s">
        <v>1184</v>
      </c>
      <c r="BH6" s="486" t="s">
        <v>1185</v>
      </c>
      <c r="BI6" s="486" t="s">
        <v>1186</v>
      </c>
      <c r="BJ6" s="486" t="s">
        <v>1187</v>
      </c>
      <c r="BK6" s="487" t="s">
        <v>1188</v>
      </c>
    </row>
    <row r="7" spans="2:63" s="458" customFormat="1" ht="54.75" customHeight="1" x14ac:dyDescent="0.25">
      <c r="B7" s="511" t="s">
        <v>767</v>
      </c>
      <c r="C7" s="512" t="str">
        <f>'[1]Outcome Dataset'!C5</f>
        <v>HIV Testing</v>
      </c>
      <c r="D7" s="513" t="s">
        <v>758</v>
      </c>
      <c r="E7" s="468"/>
      <c r="F7" s="469"/>
      <c r="G7" s="533">
        <v>0.9</v>
      </c>
      <c r="H7" s="570"/>
      <c r="I7" s="533">
        <v>0.6</v>
      </c>
      <c r="J7" s="570">
        <v>0.88</v>
      </c>
      <c r="K7" s="584">
        <f>IF(ISBLANK(H7),G7,H7)</f>
        <v>0.9</v>
      </c>
      <c r="L7" s="584">
        <f>IF(ISBLANK(J7),I7,J7)</f>
        <v>0.88</v>
      </c>
      <c r="M7" s="570">
        <f>IF(ISNUMBER(L7),K7-L7,"-")</f>
        <v>2.0000000000000018E-2</v>
      </c>
      <c r="N7" s="594"/>
      <c r="O7" s="597"/>
      <c r="P7" s="592">
        <v>7</v>
      </c>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row>
    <row r="8" spans="2:63" s="458" customFormat="1" ht="41.25" customHeight="1" x14ac:dyDescent="0.25">
      <c r="B8" s="514" t="s">
        <v>767</v>
      </c>
      <c r="C8" s="515" t="str">
        <f>'[1]Outcome Dataset'!C6</f>
        <v>ART</v>
      </c>
      <c r="D8" s="516" t="s">
        <v>770</v>
      </c>
      <c r="E8" s="470"/>
      <c r="F8" s="471"/>
      <c r="G8" s="534">
        <v>0.81</v>
      </c>
      <c r="H8" s="573"/>
      <c r="I8" s="534">
        <v>0.5</v>
      </c>
      <c r="J8" s="573">
        <v>0.7</v>
      </c>
      <c r="K8" s="585">
        <f t="shared" ref="K8:K38" si="0">IF(ISBLANK(H8),G8,H8)</f>
        <v>0.81</v>
      </c>
      <c r="L8" s="585">
        <f t="shared" ref="L8:L38" si="1">IF(ISBLANK(J8),I8,J8)</f>
        <v>0.7</v>
      </c>
      <c r="M8" s="573">
        <f t="shared" ref="M8:M38" si="2">IF(ISNUMBER(L8),K8-L8,"-")</f>
        <v>0.1100000000000001</v>
      </c>
      <c r="N8" s="595"/>
      <c r="O8" s="593"/>
      <c r="P8" s="593"/>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7"/>
      <c r="BH8" s="537"/>
      <c r="BI8" s="537"/>
      <c r="BJ8" s="537"/>
      <c r="BK8" s="537"/>
    </row>
    <row r="9" spans="2:63" s="458" customFormat="1" ht="40.5" x14ac:dyDescent="0.25">
      <c r="B9" s="517" t="s">
        <v>767</v>
      </c>
      <c r="C9" s="518" t="str">
        <f>'[1]Outcome Dataset'!C7</f>
        <v>PMTCT</v>
      </c>
      <c r="D9" s="519" t="s">
        <v>760</v>
      </c>
      <c r="E9" s="472"/>
      <c r="F9" s="473"/>
      <c r="G9" s="535">
        <v>0.95</v>
      </c>
      <c r="H9" s="574"/>
      <c r="I9" s="535">
        <v>0.1</v>
      </c>
      <c r="J9" s="574">
        <v>0.12</v>
      </c>
      <c r="K9" s="586">
        <f t="shared" si="0"/>
        <v>0.95</v>
      </c>
      <c r="L9" s="586">
        <f t="shared" si="1"/>
        <v>0.12</v>
      </c>
      <c r="M9" s="574">
        <f t="shared" si="2"/>
        <v>0.83</v>
      </c>
      <c r="N9" s="596"/>
      <c r="O9" s="598"/>
      <c r="P9" s="59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row>
    <row r="10" spans="2:63" s="458" customFormat="1" ht="40.5" x14ac:dyDescent="0.25">
      <c r="B10" s="511" t="s">
        <v>768</v>
      </c>
      <c r="C10" s="512" t="str">
        <f>'[1]Outcome Dataset'!C8</f>
        <v xml:space="preserve">Condoms </v>
      </c>
      <c r="D10" s="513" t="s">
        <v>761</v>
      </c>
      <c r="E10" s="468"/>
      <c r="F10" s="469"/>
      <c r="G10" s="533">
        <v>0.75</v>
      </c>
      <c r="H10" s="570"/>
      <c r="I10" s="533"/>
      <c r="J10" s="570"/>
      <c r="K10" s="584">
        <f t="shared" si="0"/>
        <v>0.75</v>
      </c>
      <c r="L10" s="584">
        <f t="shared" si="1"/>
        <v>0</v>
      </c>
      <c r="M10" s="570">
        <f t="shared" si="2"/>
        <v>0.75</v>
      </c>
      <c r="N10" s="594"/>
      <c r="O10" s="597"/>
      <c r="P10" s="592">
        <v>7</v>
      </c>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6"/>
      <c r="BJ10" s="536"/>
      <c r="BK10" s="536"/>
    </row>
    <row r="11" spans="2:63" s="458" customFormat="1" ht="27" x14ac:dyDescent="0.25">
      <c r="B11" s="514" t="s">
        <v>768</v>
      </c>
      <c r="C11" s="515" t="str">
        <f>'[1]Outcome Dataset'!C9</f>
        <v>VMMC</v>
      </c>
      <c r="D11" s="520" t="s">
        <v>702</v>
      </c>
      <c r="E11" s="470"/>
      <c r="F11" s="471"/>
      <c r="G11" s="534">
        <v>0.8</v>
      </c>
      <c r="H11" s="573"/>
      <c r="I11" s="534"/>
      <c r="J11" s="573">
        <v>0.7</v>
      </c>
      <c r="K11" s="585">
        <f t="shared" si="0"/>
        <v>0.8</v>
      </c>
      <c r="L11" s="585">
        <f t="shared" si="1"/>
        <v>0.7</v>
      </c>
      <c r="M11" s="573">
        <f t="shared" si="2"/>
        <v>0.10000000000000009</v>
      </c>
      <c r="N11" s="595"/>
      <c r="O11" s="593"/>
      <c r="P11" s="593"/>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7"/>
      <c r="BJ11" s="537"/>
      <c r="BK11" s="537"/>
    </row>
    <row r="12" spans="2:63" s="458" customFormat="1" ht="40.5" x14ac:dyDescent="0.25">
      <c r="B12" s="514" t="s">
        <v>768</v>
      </c>
      <c r="C12" s="515" t="str">
        <f>'[1]Outcome Dataset'!C10</f>
        <v>PreP</v>
      </c>
      <c r="D12" s="520" t="s">
        <v>763</v>
      </c>
      <c r="E12" s="470"/>
      <c r="F12" s="471"/>
      <c r="G12" s="534">
        <v>0.1</v>
      </c>
      <c r="H12" s="573"/>
      <c r="I12" s="534"/>
      <c r="J12" s="573"/>
      <c r="K12" s="585">
        <f t="shared" si="0"/>
        <v>0.1</v>
      </c>
      <c r="L12" s="585">
        <f t="shared" si="1"/>
        <v>0</v>
      </c>
      <c r="M12" s="573">
        <f t="shared" si="2"/>
        <v>0.1</v>
      </c>
      <c r="N12" s="595"/>
      <c r="O12" s="593"/>
      <c r="P12" s="593"/>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7"/>
      <c r="BJ12" s="537"/>
      <c r="BK12" s="537"/>
    </row>
    <row r="13" spans="2:63" s="458" customFormat="1" ht="54" x14ac:dyDescent="0.25">
      <c r="B13" s="514" t="s">
        <v>768</v>
      </c>
      <c r="C13" s="515" t="str">
        <f>'[1]Outcome Dataset'!C11</f>
        <v>CashTransfer</v>
      </c>
      <c r="D13" s="520" t="s">
        <v>1228</v>
      </c>
      <c r="E13" s="470"/>
      <c r="F13" s="471"/>
      <c r="G13" s="534">
        <v>0.3</v>
      </c>
      <c r="H13" s="573"/>
      <c r="I13" s="534"/>
      <c r="J13" s="573"/>
      <c r="K13" s="585">
        <f t="shared" si="0"/>
        <v>0.3</v>
      </c>
      <c r="L13" s="585">
        <f t="shared" si="1"/>
        <v>0</v>
      </c>
      <c r="M13" s="573">
        <f t="shared" si="2"/>
        <v>0.3</v>
      </c>
      <c r="N13" s="596"/>
      <c r="O13" s="598"/>
      <c r="P13" s="598"/>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7"/>
      <c r="BJ13" s="537"/>
      <c r="BK13" s="537"/>
    </row>
    <row r="14" spans="2:63" s="458" customFormat="1" ht="13.5" x14ac:dyDescent="0.25">
      <c r="B14" s="514" t="s">
        <v>768</v>
      </c>
      <c r="C14" s="515" t="str">
        <f>'[1]Outcome Dataset'!C12</f>
        <v>Sexual Violence</v>
      </c>
      <c r="D14" s="520" t="s">
        <v>713</v>
      </c>
      <c r="E14" s="470"/>
      <c r="F14" s="471"/>
      <c r="G14" s="534">
        <v>0.8</v>
      </c>
      <c r="H14" s="573"/>
      <c r="I14" s="534"/>
      <c r="J14" s="573"/>
      <c r="K14" s="585">
        <f t="shared" si="0"/>
        <v>0.8</v>
      </c>
      <c r="L14" s="585">
        <f t="shared" si="1"/>
        <v>0</v>
      </c>
      <c r="M14" s="573">
        <f t="shared" si="2"/>
        <v>0.8</v>
      </c>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row>
    <row r="15" spans="2:63" s="458" customFormat="1" ht="40.5" x14ac:dyDescent="0.25">
      <c r="B15" s="517" t="s">
        <v>768</v>
      </c>
      <c r="C15" s="518" t="str">
        <f>'[1]Outcome Dataset'!C13</f>
        <v>Harm Reduction</v>
      </c>
      <c r="D15" s="519" t="s">
        <v>708</v>
      </c>
      <c r="E15" s="472"/>
      <c r="F15" s="473"/>
      <c r="G15" s="535">
        <v>0.4</v>
      </c>
      <c r="H15" s="574"/>
      <c r="I15" s="535"/>
      <c r="J15" s="574"/>
      <c r="K15" s="586">
        <f t="shared" si="0"/>
        <v>0.4</v>
      </c>
      <c r="L15" s="586">
        <f t="shared" si="1"/>
        <v>0</v>
      </c>
      <c r="M15" s="574">
        <f t="shared" si="2"/>
        <v>0.4</v>
      </c>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row>
    <row r="16" spans="2:63" s="458" customFormat="1" ht="40.5" x14ac:dyDescent="0.25">
      <c r="B16" s="511" t="s">
        <v>769</v>
      </c>
      <c r="C16" s="512" t="str">
        <f>'[1]Outcome Dataset'!C14</f>
        <v>Comprehensive Sexuality Education</v>
      </c>
      <c r="D16" s="513" t="s">
        <v>764</v>
      </c>
      <c r="E16" s="468"/>
      <c r="F16" s="469"/>
      <c r="G16" s="533"/>
      <c r="H16" s="570"/>
      <c r="I16" s="533"/>
      <c r="J16" s="570"/>
      <c r="K16" s="584">
        <f t="shared" si="0"/>
        <v>0</v>
      </c>
      <c r="L16" s="584">
        <f t="shared" si="1"/>
        <v>0</v>
      </c>
      <c r="M16" s="570">
        <f t="shared" si="2"/>
        <v>0</v>
      </c>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row>
    <row r="17" spans="2:63" s="458" customFormat="1" ht="27" x14ac:dyDescent="0.25">
      <c r="B17" s="514" t="s">
        <v>769</v>
      </c>
      <c r="C17" s="515" t="str">
        <f>'[1]Outcome Dataset'!C15</f>
        <v>Protective Laws</v>
      </c>
      <c r="D17" s="520" t="s">
        <v>765</v>
      </c>
      <c r="E17" s="470"/>
      <c r="F17" s="471"/>
      <c r="G17" s="534"/>
      <c r="H17" s="573"/>
      <c r="I17" s="534"/>
      <c r="J17" s="573"/>
      <c r="K17" s="585">
        <f t="shared" si="0"/>
        <v>0</v>
      </c>
      <c r="L17" s="585">
        <f t="shared" si="1"/>
        <v>0</v>
      </c>
      <c r="M17" s="573">
        <f t="shared" si="2"/>
        <v>0</v>
      </c>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c r="BD17" s="537"/>
      <c r="BE17" s="537"/>
      <c r="BF17" s="537"/>
      <c r="BG17" s="537"/>
      <c r="BH17" s="537"/>
      <c r="BI17" s="537"/>
      <c r="BJ17" s="537"/>
      <c r="BK17" s="537"/>
    </row>
    <row r="18" spans="2:63" s="458" customFormat="1" ht="13.5" x14ac:dyDescent="0.25">
      <c r="B18" s="514" t="s">
        <v>769</v>
      </c>
      <c r="C18" s="515" t="str">
        <f>'[1]Outcome Dataset'!C16</f>
        <v>Social Transfers</v>
      </c>
      <c r="D18" s="520" t="s">
        <v>766</v>
      </c>
      <c r="E18" s="470"/>
      <c r="F18" s="471"/>
      <c r="G18" s="534"/>
      <c r="H18" s="573"/>
      <c r="I18" s="534"/>
      <c r="J18" s="573"/>
      <c r="K18" s="585">
        <f t="shared" si="0"/>
        <v>0</v>
      </c>
      <c r="L18" s="585">
        <f t="shared" si="1"/>
        <v>0</v>
      </c>
      <c r="M18" s="573">
        <f t="shared" si="2"/>
        <v>0</v>
      </c>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7"/>
      <c r="BJ18" s="537"/>
      <c r="BK18" s="537"/>
    </row>
    <row r="19" spans="2:63" s="458" customFormat="1" ht="27" x14ac:dyDescent="0.25">
      <c r="B19" s="517" t="s">
        <v>769</v>
      </c>
      <c r="C19" s="518" t="str">
        <f>'[1]Outcome Dataset'!C17</f>
        <v>Innovative Comunication</v>
      </c>
      <c r="D19" s="519" t="s">
        <v>766</v>
      </c>
      <c r="E19" s="472"/>
      <c r="F19" s="473"/>
      <c r="G19" s="535">
        <v>0.8</v>
      </c>
      <c r="H19" s="574"/>
      <c r="I19" s="535"/>
      <c r="J19" s="574"/>
      <c r="K19" s="586">
        <f t="shared" si="0"/>
        <v>0.8</v>
      </c>
      <c r="L19" s="586">
        <f t="shared" si="1"/>
        <v>0</v>
      </c>
      <c r="M19" s="574">
        <f t="shared" si="2"/>
        <v>0.8</v>
      </c>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row>
    <row r="20" spans="2:63" s="33" customFormat="1" ht="27" x14ac:dyDescent="0.25">
      <c r="B20" s="521" t="s">
        <v>749</v>
      </c>
      <c r="C20" s="512" t="str">
        <f>'[1]Outcome Dataset'!C20</f>
        <v>IFA</v>
      </c>
      <c r="D20" s="522" t="s">
        <v>703</v>
      </c>
      <c r="E20" s="474"/>
      <c r="F20" s="475"/>
      <c r="G20" s="587"/>
      <c r="H20" s="575">
        <v>0.54</v>
      </c>
      <c r="I20" s="576">
        <f>'[1]Outcome Dataset'!E20</f>
        <v>0.23</v>
      </c>
      <c r="J20" s="575">
        <v>0.1</v>
      </c>
      <c r="K20" s="584">
        <f t="shared" si="0"/>
        <v>0.54</v>
      </c>
      <c r="L20" s="584">
        <f t="shared" si="1"/>
        <v>0.1</v>
      </c>
      <c r="M20" s="570">
        <f t="shared" si="2"/>
        <v>0.44000000000000006</v>
      </c>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row>
    <row r="21" spans="2:63" s="33" customFormat="1" ht="27" x14ac:dyDescent="0.25">
      <c r="B21" s="523" t="s">
        <v>749</v>
      </c>
      <c r="C21" s="515" t="str">
        <f>'[1]Outcome Dataset'!C21</f>
        <v>Maternal Health</v>
      </c>
      <c r="D21" s="516" t="s">
        <v>712</v>
      </c>
      <c r="E21" s="476"/>
      <c r="F21" s="477"/>
      <c r="G21" s="588"/>
      <c r="H21" s="577">
        <v>0.32</v>
      </c>
      <c r="I21" s="578">
        <f>'[1]Outcome Dataset'!E21</f>
        <v>0.24</v>
      </c>
      <c r="J21" s="577">
        <v>0.2</v>
      </c>
      <c r="K21" s="585">
        <f t="shared" si="0"/>
        <v>0.32</v>
      </c>
      <c r="L21" s="585">
        <f t="shared" si="1"/>
        <v>0.2</v>
      </c>
      <c r="M21" s="573">
        <f t="shared" si="2"/>
        <v>0.12</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537"/>
      <c r="BD21" s="537"/>
      <c r="BE21" s="537"/>
      <c r="BF21" s="537"/>
      <c r="BG21" s="537"/>
      <c r="BH21" s="537"/>
      <c r="BI21" s="537"/>
      <c r="BJ21" s="537"/>
      <c r="BK21" s="537"/>
    </row>
    <row r="22" spans="2:63" s="33" customFormat="1" ht="27" x14ac:dyDescent="0.25">
      <c r="B22" s="523" t="s">
        <v>749</v>
      </c>
      <c r="C22" s="515" t="str">
        <f>'[1]Outcome Dataset'!C22</f>
        <v>Mental Health</v>
      </c>
      <c r="D22" s="516" t="s">
        <v>704</v>
      </c>
      <c r="E22" s="476"/>
      <c r="F22" s="477"/>
      <c r="G22" s="588"/>
      <c r="H22" s="577">
        <v>0.7</v>
      </c>
      <c r="I22" s="578">
        <f>'[1]Outcome Dataset'!E22</f>
        <v>0.25</v>
      </c>
      <c r="J22" s="577">
        <v>0.02</v>
      </c>
      <c r="K22" s="585">
        <f t="shared" si="0"/>
        <v>0.7</v>
      </c>
      <c r="L22" s="585">
        <f t="shared" si="1"/>
        <v>0.02</v>
      </c>
      <c r="M22" s="573">
        <f t="shared" si="2"/>
        <v>0.67999999999999994</v>
      </c>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row>
    <row r="23" spans="2:63" s="33" customFormat="1" ht="27" x14ac:dyDescent="0.25">
      <c r="B23" s="524" t="s">
        <v>749</v>
      </c>
      <c r="C23" s="518" t="str">
        <f>'[1]Outcome Dataset'!C23</f>
        <v>HPV</v>
      </c>
      <c r="D23" s="525" t="s">
        <v>705</v>
      </c>
      <c r="E23" s="478"/>
      <c r="F23" s="479"/>
      <c r="G23" s="589"/>
      <c r="H23" s="579"/>
      <c r="I23" s="580">
        <f>'[1]Outcome Dataset'!E23</f>
        <v>0.26</v>
      </c>
      <c r="J23" s="579"/>
      <c r="K23" s="586">
        <f t="shared" si="0"/>
        <v>0</v>
      </c>
      <c r="L23" s="586">
        <f t="shared" si="1"/>
        <v>0.26</v>
      </c>
      <c r="M23" s="574">
        <f t="shared" si="2"/>
        <v>-0.26</v>
      </c>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row>
    <row r="24" spans="2:63" s="33" customFormat="1" ht="27" x14ac:dyDescent="0.25">
      <c r="B24" s="521" t="s">
        <v>750</v>
      </c>
      <c r="C24" s="512" t="str">
        <f>'[1]Outcome Dataset'!C24</f>
        <v>Child Marriage</v>
      </c>
      <c r="D24" s="522" t="s">
        <v>742</v>
      </c>
      <c r="E24" s="474"/>
      <c r="F24" s="475"/>
      <c r="G24" s="590"/>
      <c r="H24" s="575"/>
      <c r="I24" s="576">
        <f>'[1]Outcome Dataset'!E24</f>
        <v>0.27</v>
      </c>
      <c r="J24" s="575">
        <v>0.03</v>
      </c>
      <c r="K24" s="584">
        <f t="shared" si="0"/>
        <v>0</v>
      </c>
      <c r="L24" s="584">
        <f t="shared" si="1"/>
        <v>0.03</v>
      </c>
      <c r="M24" s="570">
        <f t="shared" si="2"/>
        <v>-0.03</v>
      </c>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row>
    <row r="25" spans="2:63" s="33" customFormat="1" ht="27" x14ac:dyDescent="0.25">
      <c r="B25" s="524" t="s">
        <v>750</v>
      </c>
      <c r="C25" s="518" t="str">
        <f>'[1]Outcome Dataset'!C25</f>
        <v>Sexual Violence</v>
      </c>
      <c r="D25" s="525" t="s">
        <v>623</v>
      </c>
      <c r="E25" s="478"/>
      <c r="F25" s="479"/>
      <c r="G25" s="589"/>
      <c r="H25" s="579"/>
      <c r="I25" s="580">
        <f>'[1]Outcome Dataset'!E25</f>
        <v>0.28000000000000003</v>
      </c>
      <c r="J25" s="579">
        <v>0.04</v>
      </c>
      <c r="K25" s="586">
        <f t="shared" si="0"/>
        <v>0</v>
      </c>
      <c r="L25" s="586">
        <f t="shared" si="1"/>
        <v>0.04</v>
      </c>
      <c r="M25" s="574">
        <f t="shared" si="2"/>
        <v>-0.04</v>
      </c>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row>
    <row r="26" spans="2:63" s="33" customFormat="1" ht="54" x14ac:dyDescent="0.25">
      <c r="B26" s="526" t="s">
        <v>751</v>
      </c>
      <c r="C26" s="527" t="str">
        <f>'[1]Outcome Dataset'!C26</f>
        <v>Social Transfers</v>
      </c>
      <c r="D26" s="528" t="s">
        <v>1227</v>
      </c>
      <c r="E26" s="480"/>
      <c r="F26" s="481"/>
      <c r="G26" s="581"/>
      <c r="H26" s="582"/>
      <c r="I26" s="583">
        <f>'[1]Outcome Dataset'!E26</f>
        <v>0.22</v>
      </c>
      <c r="J26" s="582"/>
      <c r="K26" s="572">
        <f t="shared" si="0"/>
        <v>0</v>
      </c>
      <c r="L26" s="572">
        <f t="shared" si="1"/>
        <v>0.22</v>
      </c>
      <c r="M26" s="571">
        <f t="shared" si="2"/>
        <v>-0.22</v>
      </c>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3"/>
      <c r="BH26" s="503"/>
      <c r="BI26" s="503"/>
      <c r="BJ26" s="503"/>
      <c r="BK26" s="503"/>
    </row>
    <row r="27" spans="2:63" s="33" customFormat="1" ht="27" x14ac:dyDescent="0.25">
      <c r="B27" s="521" t="s">
        <v>700</v>
      </c>
      <c r="C27" s="512" t="str">
        <f>'[1]Outcome Dataset'!C27</f>
        <v>Secondary School Transition</v>
      </c>
      <c r="D27" s="522" t="s">
        <v>707</v>
      </c>
      <c r="E27" s="474"/>
      <c r="F27" s="475"/>
      <c r="G27" s="590"/>
      <c r="H27" s="575"/>
      <c r="I27" s="576">
        <f>'[1]Outcome Dataset'!E27</f>
        <v>0.21</v>
      </c>
      <c r="J27" s="575"/>
      <c r="K27" s="584">
        <f t="shared" si="0"/>
        <v>0</v>
      </c>
      <c r="L27" s="584">
        <f t="shared" si="1"/>
        <v>0.21</v>
      </c>
      <c r="M27" s="570">
        <f t="shared" si="2"/>
        <v>-0.21</v>
      </c>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6"/>
      <c r="BJ27" s="536"/>
      <c r="BK27" s="536"/>
    </row>
    <row r="28" spans="2:63" s="33" customFormat="1" ht="27" x14ac:dyDescent="0.25">
      <c r="B28" s="523" t="s">
        <v>700</v>
      </c>
      <c r="C28" s="515" t="str">
        <f>'[1]Outcome Dataset'!C28</f>
        <v>Girls Education</v>
      </c>
      <c r="D28" s="516" t="s">
        <v>743</v>
      </c>
      <c r="E28" s="476"/>
      <c r="F28" s="477"/>
      <c r="G28" s="591"/>
      <c r="H28" s="577"/>
      <c r="I28" s="578">
        <f>'[1]Outcome Dataset'!E28</f>
        <v>0.2</v>
      </c>
      <c r="J28" s="577"/>
      <c r="K28" s="585">
        <f t="shared" si="0"/>
        <v>0</v>
      </c>
      <c r="L28" s="585">
        <f t="shared" si="1"/>
        <v>0.2</v>
      </c>
      <c r="M28" s="573">
        <f t="shared" si="2"/>
        <v>-0.2</v>
      </c>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7"/>
      <c r="BI28" s="537"/>
      <c r="BJ28" s="537"/>
      <c r="BK28" s="537"/>
    </row>
    <row r="29" spans="2:63" s="33" customFormat="1" ht="40.5" x14ac:dyDescent="0.25">
      <c r="B29" s="524" t="s">
        <v>700</v>
      </c>
      <c r="C29" s="518" t="str">
        <f>'[1]Outcome Dataset'!C29</f>
        <v>Sexual &amp; Reproductive Education</v>
      </c>
      <c r="D29" s="525" t="s">
        <v>714</v>
      </c>
      <c r="E29" s="478"/>
      <c r="F29" s="479"/>
      <c r="G29" s="589"/>
      <c r="H29" s="579"/>
      <c r="I29" s="580">
        <f>'[1]Outcome Dataset'!E29</f>
        <v>0.16</v>
      </c>
      <c r="J29" s="579">
        <v>1</v>
      </c>
      <c r="K29" s="586">
        <f t="shared" si="0"/>
        <v>0</v>
      </c>
      <c r="L29" s="586">
        <f t="shared" si="1"/>
        <v>1</v>
      </c>
      <c r="M29" s="574">
        <f t="shared" si="2"/>
        <v>-1</v>
      </c>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row>
    <row r="30" spans="2:63" s="33" customFormat="1" ht="40.5" x14ac:dyDescent="0.25">
      <c r="B30" s="521" t="s">
        <v>752</v>
      </c>
      <c r="C30" s="512" t="str">
        <f>'[1]Outcome Dataset'!C30</f>
        <v>AWID</v>
      </c>
      <c r="D30" s="522" t="s">
        <v>741</v>
      </c>
      <c r="E30" s="474"/>
      <c r="F30" s="475"/>
      <c r="G30" s="590"/>
      <c r="H30" s="575"/>
      <c r="I30" s="576" t="e">
        <f>'[1]Outcome Dataset'!E30</f>
        <v>#REF!</v>
      </c>
      <c r="J30" s="575"/>
      <c r="K30" s="584">
        <f t="shared" si="0"/>
        <v>0</v>
      </c>
      <c r="L30" s="584" t="e">
        <f t="shared" si="1"/>
        <v>#REF!</v>
      </c>
      <c r="M30" s="570" t="str">
        <f t="shared" si="2"/>
        <v>-</v>
      </c>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6"/>
      <c r="BI30" s="536"/>
      <c r="BJ30" s="536"/>
      <c r="BK30" s="536"/>
    </row>
    <row r="31" spans="2:63" s="33" customFormat="1" ht="27" x14ac:dyDescent="0.25">
      <c r="B31" s="523" t="s">
        <v>752</v>
      </c>
      <c r="C31" s="515" t="str">
        <f>'[1]Outcome Dataset'!C31</f>
        <v>AdolSW</v>
      </c>
      <c r="D31" s="516" t="s">
        <v>738</v>
      </c>
      <c r="E31" s="476"/>
      <c r="F31" s="477"/>
      <c r="G31" s="591"/>
      <c r="H31" s="577"/>
      <c r="I31" s="578" t="e">
        <f>'[1]Outcome Dataset'!E31</f>
        <v>#REF!</v>
      </c>
      <c r="J31" s="577"/>
      <c r="K31" s="585">
        <f t="shared" si="0"/>
        <v>0</v>
      </c>
      <c r="L31" s="585" t="e">
        <f t="shared" si="1"/>
        <v>#REF!</v>
      </c>
      <c r="M31" s="573" t="str">
        <f t="shared" si="2"/>
        <v>-</v>
      </c>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row>
    <row r="32" spans="2:63" s="33" customFormat="1" ht="40.5" x14ac:dyDescent="0.25">
      <c r="B32" s="523" t="s">
        <v>752</v>
      </c>
      <c r="C32" s="515" t="str">
        <f>'[1]Outcome Dataset'!C32</f>
        <v>AdolMSM</v>
      </c>
      <c r="D32" s="516" t="s">
        <v>739</v>
      </c>
      <c r="E32" s="476"/>
      <c r="F32" s="477"/>
      <c r="G32" s="591"/>
      <c r="H32" s="577"/>
      <c r="I32" s="578" t="e">
        <f>'[1]Outcome Dataset'!E32</f>
        <v>#REF!</v>
      </c>
      <c r="J32" s="577"/>
      <c r="K32" s="585">
        <f t="shared" si="0"/>
        <v>0</v>
      </c>
      <c r="L32" s="585" t="e">
        <f t="shared" si="1"/>
        <v>#REF!</v>
      </c>
      <c r="M32" s="573" t="str">
        <f t="shared" si="2"/>
        <v>-</v>
      </c>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row>
    <row r="33" spans="2:63" s="33" customFormat="1" ht="27" x14ac:dyDescent="0.25">
      <c r="B33" s="524" t="s">
        <v>752</v>
      </c>
      <c r="C33" s="518" t="str">
        <f>'[1]Outcome Dataset'!C33</f>
        <v>AdolTG</v>
      </c>
      <c r="D33" s="525" t="s">
        <v>740</v>
      </c>
      <c r="E33" s="478"/>
      <c r="F33" s="479"/>
      <c r="G33" s="589"/>
      <c r="H33" s="579"/>
      <c r="I33" s="580" t="e">
        <f>'[1]Outcome Dataset'!E33</f>
        <v>#REF!</v>
      </c>
      <c r="J33" s="579"/>
      <c r="K33" s="586">
        <f t="shared" si="0"/>
        <v>0</v>
      </c>
      <c r="L33" s="586" t="e">
        <f t="shared" si="1"/>
        <v>#REF!</v>
      </c>
      <c r="M33" s="574" t="str">
        <f t="shared" si="2"/>
        <v>-</v>
      </c>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row>
    <row r="34" spans="2:63" s="33" customFormat="1" ht="27.75" customHeight="1" x14ac:dyDescent="0.25">
      <c r="B34" s="521" t="s">
        <v>1216</v>
      </c>
      <c r="C34" s="512" t="str">
        <f>'[1]Outcome Dataset'!C34</f>
        <v>Acute Emergency</v>
      </c>
      <c r="D34" s="522" t="s">
        <v>709</v>
      </c>
      <c r="E34" s="474"/>
      <c r="F34" s="475"/>
      <c r="G34" s="590"/>
      <c r="H34" s="575"/>
      <c r="I34" s="576" t="e">
        <f>'[1]Outcome Dataset'!E34</f>
        <v>#REF!</v>
      </c>
      <c r="J34" s="575"/>
      <c r="K34" s="584">
        <f t="shared" si="0"/>
        <v>0</v>
      </c>
      <c r="L34" s="584" t="e">
        <f t="shared" si="1"/>
        <v>#REF!</v>
      </c>
      <c r="M34" s="570" t="str">
        <f t="shared" si="2"/>
        <v>-</v>
      </c>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row>
    <row r="35" spans="2:63" s="33" customFormat="1" ht="13.5" x14ac:dyDescent="0.25">
      <c r="B35" s="524" t="s">
        <v>1216</v>
      </c>
      <c r="C35" s="518" t="str">
        <f>'[1]Outcome Dataset'!C35</f>
        <v>Chronic Emergency</v>
      </c>
      <c r="D35" s="525" t="s">
        <v>710</v>
      </c>
      <c r="E35" s="478"/>
      <c r="F35" s="479"/>
      <c r="G35" s="589"/>
      <c r="H35" s="579"/>
      <c r="I35" s="580" t="e">
        <f>'[1]Outcome Dataset'!E35</f>
        <v>#REF!</v>
      </c>
      <c r="J35" s="579"/>
      <c r="K35" s="586">
        <f t="shared" si="0"/>
        <v>0</v>
      </c>
      <c r="L35" s="586" t="e">
        <f t="shared" si="1"/>
        <v>#REF!</v>
      </c>
      <c r="M35" s="574" t="str">
        <f t="shared" si="2"/>
        <v>-</v>
      </c>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row>
    <row r="36" spans="2:63" s="33" customFormat="1" ht="27" x14ac:dyDescent="0.25">
      <c r="B36" s="526" t="s">
        <v>752</v>
      </c>
      <c r="C36" s="527" t="str">
        <f>'[1]Outcome Dataset'!C33</f>
        <v>AdolTG</v>
      </c>
      <c r="D36" s="528" t="s">
        <v>740</v>
      </c>
      <c r="E36" s="474"/>
      <c r="F36" s="475"/>
      <c r="G36" s="590"/>
      <c r="H36" s="575"/>
      <c r="I36" s="580"/>
      <c r="J36" s="575"/>
      <c r="K36" s="572">
        <f t="shared" si="0"/>
        <v>0</v>
      </c>
      <c r="L36" s="572">
        <f t="shared" si="1"/>
        <v>0</v>
      </c>
      <c r="M36" s="571">
        <f t="shared" si="2"/>
        <v>0</v>
      </c>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row>
    <row r="37" spans="2:63" ht="13.5" x14ac:dyDescent="0.25">
      <c r="B37" s="521" t="s">
        <v>1216</v>
      </c>
      <c r="C37" s="512" t="str">
        <f>'[1]Outcome Dataset'!C34</f>
        <v>Acute Emergency</v>
      </c>
      <c r="D37" s="522" t="s">
        <v>709</v>
      </c>
      <c r="E37" s="474"/>
      <c r="F37" s="475"/>
      <c r="G37" s="590"/>
      <c r="H37" s="575"/>
      <c r="I37" s="580"/>
      <c r="J37" s="575"/>
      <c r="K37" s="572">
        <f t="shared" si="0"/>
        <v>0</v>
      </c>
      <c r="L37" s="572">
        <f t="shared" si="1"/>
        <v>0</v>
      </c>
      <c r="M37" s="571">
        <f t="shared" si="2"/>
        <v>0</v>
      </c>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row>
    <row r="38" spans="2:63" ht="13.5" x14ac:dyDescent="0.25">
      <c r="B38" s="524" t="s">
        <v>1216</v>
      </c>
      <c r="C38" s="518" t="str">
        <f>'[1]Outcome Dataset'!C35</f>
        <v>Chronic Emergency</v>
      </c>
      <c r="D38" s="525" t="s">
        <v>710</v>
      </c>
      <c r="E38" s="478"/>
      <c r="F38" s="479"/>
      <c r="G38" s="589"/>
      <c r="H38" s="579"/>
      <c r="I38" s="580"/>
      <c r="J38" s="579"/>
      <c r="K38" s="572">
        <f t="shared" si="0"/>
        <v>0</v>
      </c>
      <c r="L38" s="572">
        <f t="shared" si="1"/>
        <v>0</v>
      </c>
      <c r="M38" s="571">
        <f t="shared" si="2"/>
        <v>0</v>
      </c>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row>
    <row r="39" spans="2:63" x14ac:dyDescent="0.25">
      <c r="G39" s="33"/>
      <c r="H39" s="33"/>
    </row>
  </sheetData>
  <mergeCells count="13">
    <mergeCell ref="B5:B6"/>
    <mergeCell ref="C5:C6"/>
    <mergeCell ref="D5:D6"/>
    <mergeCell ref="E5:E6"/>
    <mergeCell ref="F5:F6"/>
    <mergeCell ref="C2:M2"/>
    <mergeCell ref="E4:M4"/>
    <mergeCell ref="G5:G6"/>
    <mergeCell ref="N5:T5"/>
    <mergeCell ref="J5:J6"/>
    <mergeCell ref="H5:H6"/>
    <mergeCell ref="I5:I6"/>
    <mergeCell ref="M5:M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B2:BQ45"/>
  <sheetViews>
    <sheetView showGridLines="0" zoomScale="90" zoomScaleNormal="90" workbookViewId="0">
      <pane xSplit="4" topLeftCell="E1" activePane="topRight" state="frozen"/>
      <selection pane="topRight" activeCell="E1" sqref="E1"/>
    </sheetView>
  </sheetViews>
  <sheetFormatPr defaultRowHeight="12.75" x14ac:dyDescent="0.25"/>
  <cols>
    <col min="1" max="1" width="9" style="32"/>
    <col min="2" max="2" width="15.75" style="32" customWidth="1"/>
    <col min="3" max="3" width="14.875" style="32" customWidth="1"/>
    <col min="4" max="4" width="25.375" style="32" customWidth="1"/>
    <col min="5" max="5" width="21.125" style="32" customWidth="1"/>
    <col min="6" max="9" width="9" style="32"/>
    <col min="10" max="10" width="19.75" style="241" customWidth="1"/>
    <col min="11" max="11" width="17.25" style="241" customWidth="1"/>
    <col min="12" max="16384" width="9" style="32"/>
  </cols>
  <sheetData>
    <row r="2" spans="2:69" x14ac:dyDescent="0.25">
      <c r="C2" s="1297"/>
      <c r="D2" s="1297"/>
      <c r="E2" s="1297"/>
      <c r="F2" s="1297"/>
      <c r="G2" s="1297"/>
      <c r="H2" s="1297"/>
      <c r="I2" s="1297"/>
      <c r="J2" s="1297"/>
      <c r="K2" s="1297"/>
      <c r="L2" s="1297"/>
      <c r="M2" s="1297"/>
      <c r="N2" s="1297"/>
    </row>
    <row r="3" spans="2:69" ht="13.5" thickBot="1" x14ac:dyDescent="0.3"/>
    <row r="4" spans="2:69" ht="25.5" x14ac:dyDescent="0.25">
      <c r="H4" s="1307" t="s">
        <v>24</v>
      </c>
      <c r="I4" s="1308"/>
      <c r="J4" s="242"/>
      <c r="K4" s="242"/>
      <c r="L4" s="243" t="s">
        <v>727</v>
      </c>
    </row>
    <row r="5" spans="2:69" s="246" customFormat="1" ht="38.25" x14ac:dyDescent="0.25">
      <c r="B5" s="244" t="s">
        <v>745</v>
      </c>
      <c r="C5" s="244" t="s">
        <v>748</v>
      </c>
      <c r="D5" s="244" t="s">
        <v>721</v>
      </c>
      <c r="E5" s="245" t="s">
        <v>722</v>
      </c>
      <c r="F5" s="244" t="s">
        <v>188</v>
      </c>
      <c r="G5" s="244" t="s">
        <v>772</v>
      </c>
      <c r="H5" s="244" t="s">
        <v>726</v>
      </c>
      <c r="I5" s="244" t="s">
        <v>698</v>
      </c>
      <c r="J5" s="245" t="s">
        <v>723</v>
      </c>
      <c r="K5" s="245" t="s">
        <v>724</v>
      </c>
      <c r="L5" s="244" t="s">
        <v>999</v>
      </c>
      <c r="M5" s="244" t="s">
        <v>737</v>
      </c>
      <c r="N5" s="244" t="s">
        <v>638</v>
      </c>
      <c r="O5" s="244" t="s">
        <v>639</v>
      </c>
      <c r="P5" s="244" t="s">
        <v>640</v>
      </c>
      <c r="Q5" s="244" t="s">
        <v>641</v>
      </c>
      <c r="R5" s="244" t="s">
        <v>642</v>
      </c>
      <c r="S5" s="244" t="s">
        <v>643</v>
      </c>
      <c r="T5" s="244" t="s">
        <v>644</v>
      </c>
      <c r="U5" s="244" t="s">
        <v>645</v>
      </c>
      <c r="V5" s="244" t="s">
        <v>646</v>
      </c>
      <c r="W5" s="244" t="s">
        <v>647</v>
      </c>
      <c r="X5" s="244" t="s">
        <v>648</v>
      </c>
      <c r="Y5" s="244" t="s">
        <v>649</v>
      </c>
      <c r="Z5" s="244" t="s">
        <v>650</v>
      </c>
      <c r="AA5" s="244" t="s">
        <v>651</v>
      </c>
      <c r="AB5" s="244" t="s">
        <v>652</v>
      </c>
      <c r="AC5" s="244" t="s">
        <v>653</v>
      </c>
      <c r="AD5" s="244" t="s">
        <v>654</v>
      </c>
      <c r="AE5" s="244" t="s">
        <v>655</v>
      </c>
      <c r="AF5" s="244" t="s">
        <v>656</v>
      </c>
      <c r="AG5" s="244" t="s">
        <v>657</v>
      </c>
      <c r="AH5" s="244" t="s">
        <v>658</v>
      </c>
      <c r="AI5" s="244" t="s">
        <v>659</v>
      </c>
      <c r="AJ5" s="244" t="s">
        <v>660</v>
      </c>
      <c r="AK5" s="244" t="s">
        <v>661</v>
      </c>
      <c r="AL5" s="244" t="s">
        <v>662</v>
      </c>
      <c r="AM5" s="244" t="s">
        <v>663</v>
      </c>
      <c r="AN5" s="244" t="s">
        <v>664</v>
      </c>
      <c r="AO5" s="244" t="s">
        <v>665</v>
      </c>
      <c r="AP5" s="244" t="s">
        <v>666</v>
      </c>
      <c r="AQ5" s="244" t="s">
        <v>667</v>
      </c>
      <c r="AR5" s="244" t="s">
        <v>668</v>
      </c>
      <c r="AS5" s="244" t="s">
        <v>669</v>
      </c>
      <c r="AT5" s="244" t="s">
        <v>670</v>
      </c>
      <c r="AU5" s="244" t="s">
        <v>671</v>
      </c>
      <c r="AV5" s="244" t="s">
        <v>672</v>
      </c>
      <c r="AW5" s="244" t="s">
        <v>673</v>
      </c>
      <c r="AX5" s="244" t="s">
        <v>674</v>
      </c>
      <c r="AY5" s="244" t="s">
        <v>675</v>
      </c>
      <c r="AZ5" s="244" t="s">
        <v>676</v>
      </c>
      <c r="BA5" s="244" t="s">
        <v>677</v>
      </c>
      <c r="BB5" s="244" t="s">
        <v>678</v>
      </c>
      <c r="BC5" s="244" t="s">
        <v>679</v>
      </c>
      <c r="BD5" s="244" t="s">
        <v>680</v>
      </c>
      <c r="BE5" s="244" t="s">
        <v>681</v>
      </c>
      <c r="BF5" s="244" t="s">
        <v>682</v>
      </c>
      <c r="BG5" s="244" t="s">
        <v>683</v>
      </c>
      <c r="BH5" s="244" t="s">
        <v>684</v>
      </c>
      <c r="BI5" s="244" t="s">
        <v>685</v>
      </c>
      <c r="BJ5" s="244" t="s">
        <v>686</v>
      </c>
      <c r="BK5" s="244" t="s">
        <v>687</v>
      </c>
      <c r="BL5" s="244" t="s">
        <v>688</v>
      </c>
      <c r="BM5" s="244" t="s">
        <v>689</v>
      </c>
      <c r="BN5" s="244" t="s">
        <v>690</v>
      </c>
      <c r="BO5" s="244" t="s">
        <v>691</v>
      </c>
      <c r="BP5" s="244" t="s">
        <v>692</v>
      </c>
      <c r="BQ5" s="244" t="s">
        <v>693</v>
      </c>
    </row>
    <row r="6" spans="2:69" s="246" customFormat="1" x14ac:dyDescent="0.25">
      <c r="B6" s="247"/>
      <c r="C6" s="244"/>
      <c r="D6" s="244"/>
      <c r="E6" s="244"/>
      <c r="F6" s="244"/>
      <c r="G6" s="244"/>
      <c r="H6" s="244"/>
      <c r="I6" s="244"/>
      <c r="J6" s="245"/>
      <c r="K6" s="245"/>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row>
    <row r="7" spans="2:69" s="246" customFormat="1" ht="13.5" thickBot="1" x14ac:dyDescent="0.3">
      <c r="B7" s="248"/>
      <c r="C7" s="249"/>
      <c r="D7" s="249"/>
      <c r="E7" s="250"/>
      <c r="F7" s="250"/>
      <c r="G7" s="268"/>
      <c r="H7" s="251"/>
      <c r="I7" s="250"/>
      <c r="J7" s="252"/>
      <c r="K7" s="252"/>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row>
    <row r="8" spans="2:69" ht="39" thickBot="1" x14ac:dyDescent="0.3">
      <c r="B8" s="194" t="s">
        <v>767</v>
      </c>
      <c r="C8" s="195" t="str">
        <f>'Outcome Dataset'!C5</f>
        <v>HIV Testing</v>
      </c>
      <c r="D8" s="196" t="s">
        <v>758</v>
      </c>
      <c r="E8" s="108"/>
      <c r="F8" s="93"/>
      <c r="G8" s="269">
        <v>0.35</v>
      </c>
      <c r="H8" s="99">
        <v>0.65</v>
      </c>
      <c r="I8" s="257">
        <v>0.85</v>
      </c>
      <c r="J8" s="188" t="s">
        <v>1002</v>
      </c>
      <c r="K8" s="188" t="s">
        <v>1005</v>
      </c>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row>
    <row r="9" spans="2:69" ht="39" thickBot="1" x14ac:dyDescent="0.3">
      <c r="B9" s="197" t="s">
        <v>767</v>
      </c>
      <c r="C9" s="98" t="str">
        <f>'Outcome Dataset'!C6</f>
        <v>ART</v>
      </c>
      <c r="D9" s="198" t="s">
        <v>770</v>
      </c>
      <c r="E9" s="108"/>
      <c r="F9" s="93"/>
      <c r="G9" s="270">
        <v>0.81</v>
      </c>
      <c r="H9" s="99">
        <v>0.5</v>
      </c>
      <c r="I9" s="257"/>
      <c r="J9" s="188"/>
      <c r="K9" s="188"/>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row>
    <row r="10" spans="2:69" ht="39" thickBot="1" x14ac:dyDescent="0.3">
      <c r="B10" s="199" t="s">
        <v>767</v>
      </c>
      <c r="C10" s="200" t="str">
        <f>'Outcome Dataset'!C7</f>
        <v>PMTCT</v>
      </c>
      <c r="D10" s="201" t="s">
        <v>760</v>
      </c>
      <c r="E10" s="108"/>
      <c r="F10" s="93"/>
      <c r="G10" s="270">
        <v>0.95</v>
      </c>
      <c r="H10" s="99">
        <v>0.1</v>
      </c>
      <c r="I10" s="257">
        <v>0.12</v>
      </c>
      <c r="J10" s="188"/>
      <c r="K10" s="188"/>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row>
    <row r="11" spans="2:69" ht="39" thickBot="1" x14ac:dyDescent="0.3">
      <c r="B11" s="194" t="s">
        <v>768</v>
      </c>
      <c r="C11" s="195" t="str">
        <f>'Outcome Dataset'!C8</f>
        <v xml:space="preserve">Condoms </v>
      </c>
      <c r="D11" s="196" t="s">
        <v>761</v>
      </c>
      <c r="E11" s="108"/>
      <c r="F11" s="93"/>
      <c r="G11" s="270">
        <v>0.75</v>
      </c>
      <c r="H11" s="99"/>
      <c r="I11" s="257"/>
      <c r="J11" s="188"/>
      <c r="K11" s="188"/>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row>
    <row r="12" spans="2:69" ht="26.25" thickBot="1" x14ac:dyDescent="0.3">
      <c r="B12" s="197" t="s">
        <v>768</v>
      </c>
      <c r="C12" s="98" t="str">
        <f>'Outcome Dataset'!C9</f>
        <v>VMMC</v>
      </c>
      <c r="D12" s="202" t="s">
        <v>702</v>
      </c>
      <c r="E12" s="108"/>
      <c r="F12" s="93"/>
      <c r="G12" s="270">
        <v>0.8</v>
      </c>
      <c r="H12" s="99"/>
      <c r="I12" s="257"/>
      <c r="J12" s="188"/>
      <c r="K12" s="188"/>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row>
    <row r="13" spans="2:69" ht="39" thickBot="1" x14ac:dyDescent="0.3">
      <c r="B13" s="197" t="s">
        <v>768</v>
      </c>
      <c r="C13" s="98" t="str">
        <f>'Outcome Dataset'!C10</f>
        <v>PreP</v>
      </c>
      <c r="D13" s="202" t="s">
        <v>763</v>
      </c>
      <c r="E13" s="108"/>
      <c r="F13" s="93"/>
      <c r="G13" s="270">
        <v>0.1</v>
      </c>
      <c r="H13" s="99"/>
      <c r="I13" s="257"/>
      <c r="J13" s="188"/>
      <c r="K13" s="188"/>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row>
    <row r="14" spans="2:69" ht="26.25" thickBot="1" x14ac:dyDescent="0.3">
      <c r="B14" s="197" t="s">
        <v>768</v>
      </c>
      <c r="C14" s="98" t="str">
        <f>'Outcome Dataset'!C11</f>
        <v>CashTransfer</v>
      </c>
      <c r="D14" s="202" t="s">
        <v>706</v>
      </c>
      <c r="E14" s="108"/>
      <c r="F14" s="93"/>
      <c r="G14" s="270">
        <v>0.3</v>
      </c>
      <c r="H14" s="99"/>
      <c r="I14" s="257"/>
      <c r="J14" s="188"/>
      <c r="K14" s="188"/>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row>
    <row r="15" spans="2:69" ht="26.25" thickBot="1" x14ac:dyDescent="0.3">
      <c r="B15" s="197" t="s">
        <v>768</v>
      </c>
      <c r="C15" s="98" t="str">
        <f>'Outcome Dataset'!C12</f>
        <v>Sexual Violence</v>
      </c>
      <c r="D15" s="202" t="s">
        <v>713</v>
      </c>
      <c r="E15" s="108"/>
      <c r="F15" s="93"/>
      <c r="G15" s="270">
        <v>0.8</v>
      </c>
      <c r="H15" s="99"/>
      <c r="I15" s="257"/>
      <c r="J15" s="188"/>
      <c r="K15" s="188"/>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row>
    <row r="16" spans="2:69" ht="39" thickBot="1" x14ac:dyDescent="0.3">
      <c r="B16" s="199" t="s">
        <v>768</v>
      </c>
      <c r="C16" s="200" t="str">
        <f>'Outcome Dataset'!C13</f>
        <v>Harm Reduction</v>
      </c>
      <c r="D16" s="201" t="s">
        <v>708</v>
      </c>
      <c r="E16" s="108"/>
      <c r="F16" s="93"/>
      <c r="G16" s="270">
        <v>0.4</v>
      </c>
      <c r="H16" s="99"/>
      <c r="I16" s="257"/>
      <c r="J16" s="188"/>
      <c r="K16" s="188"/>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row>
    <row r="17" spans="2:69" ht="38.25" x14ac:dyDescent="0.25">
      <c r="B17" s="194" t="s">
        <v>769</v>
      </c>
      <c r="C17" s="195" t="str">
        <f>'Outcome Dataset'!C14</f>
        <v>Comprehensive Sexuality Education</v>
      </c>
      <c r="D17" s="196" t="s">
        <v>764</v>
      </c>
      <c r="E17" s="108"/>
      <c r="F17" s="93"/>
      <c r="G17" s="271"/>
      <c r="H17" s="99"/>
      <c r="I17" s="257"/>
      <c r="J17" s="188"/>
      <c r="K17" s="188"/>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row>
    <row r="18" spans="2:69" ht="25.5" x14ac:dyDescent="0.25">
      <c r="B18" s="197" t="s">
        <v>769</v>
      </c>
      <c r="C18" s="98" t="str">
        <f>'Outcome Dataset'!C15</f>
        <v>Protective Laws</v>
      </c>
      <c r="D18" s="202" t="s">
        <v>765</v>
      </c>
      <c r="E18" s="108"/>
      <c r="F18" s="93"/>
      <c r="G18" s="271"/>
      <c r="H18" s="99"/>
      <c r="I18" s="257"/>
      <c r="J18" s="188"/>
      <c r="K18" s="188"/>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row>
    <row r="19" spans="2:69" ht="13.5" thickBot="1" x14ac:dyDescent="0.3">
      <c r="B19" s="197" t="s">
        <v>769</v>
      </c>
      <c r="C19" s="98" t="str">
        <f>'Outcome Dataset'!C16</f>
        <v>Social Transfers</v>
      </c>
      <c r="D19" s="202" t="s">
        <v>766</v>
      </c>
      <c r="E19" s="108"/>
      <c r="F19" s="93"/>
      <c r="G19" s="271"/>
      <c r="H19" s="99"/>
      <c r="I19" s="257"/>
      <c r="J19" s="188"/>
      <c r="K19" s="188"/>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row>
    <row r="20" spans="2:69" ht="13.5" thickBot="1" x14ac:dyDescent="0.3">
      <c r="B20" s="199" t="s">
        <v>769</v>
      </c>
      <c r="C20" s="200" t="str">
        <f>'Outcome Dataset'!C17</f>
        <v>Innovative Comunication</v>
      </c>
      <c r="D20" s="201" t="s">
        <v>766</v>
      </c>
      <c r="E20" s="109"/>
      <c r="F20" s="189"/>
      <c r="G20" s="269">
        <v>0.8</v>
      </c>
      <c r="H20" s="190"/>
      <c r="I20" s="267"/>
      <c r="J20" s="191"/>
      <c r="K20" s="188"/>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row>
    <row r="21" spans="2:69" s="43" customFormat="1" x14ac:dyDescent="0.25">
      <c r="J21" s="193"/>
      <c r="K21" s="193"/>
    </row>
    <row r="22" spans="2:69" s="43" customFormat="1" x14ac:dyDescent="0.25">
      <c r="J22" s="193"/>
      <c r="K22" s="193"/>
    </row>
    <row r="23" spans="2:69" s="246" customFormat="1" ht="38.25" x14ac:dyDescent="0.25">
      <c r="B23" s="253" t="s">
        <v>745</v>
      </c>
      <c r="C23" s="253" t="s">
        <v>748</v>
      </c>
      <c r="D23" s="253" t="s">
        <v>721</v>
      </c>
      <c r="E23" s="253" t="s">
        <v>722</v>
      </c>
      <c r="F23" s="253" t="s">
        <v>188</v>
      </c>
      <c r="G23" s="253" t="s">
        <v>725</v>
      </c>
      <c r="H23" s="253" t="s">
        <v>726</v>
      </c>
      <c r="I23" s="253" t="s">
        <v>698</v>
      </c>
      <c r="J23" s="254" t="s">
        <v>723</v>
      </c>
      <c r="K23" s="254" t="s">
        <v>724</v>
      </c>
      <c r="L23" s="253" t="s">
        <v>737</v>
      </c>
      <c r="M23" s="253" t="s">
        <v>637</v>
      </c>
      <c r="N23" s="253" t="s">
        <v>638</v>
      </c>
      <c r="O23" s="253" t="s">
        <v>639</v>
      </c>
      <c r="P23" s="253" t="s">
        <v>640</v>
      </c>
      <c r="Q23" s="253" t="s">
        <v>641</v>
      </c>
      <c r="R23" s="253" t="s">
        <v>642</v>
      </c>
      <c r="S23" s="253" t="s">
        <v>643</v>
      </c>
      <c r="T23" s="253" t="s">
        <v>644</v>
      </c>
      <c r="U23" s="253" t="s">
        <v>645</v>
      </c>
      <c r="V23" s="253" t="s">
        <v>646</v>
      </c>
      <c r="W23" s="253" t="s">
        <v>647</v>
      </c>
      <c r="X23" s="253" t="s">
        <v>648</v>
      </c>
      <c r="Y23" s="253" t="s">
        <v>649</v>
      </c>
      <c r="Z23" s="253" t="s">
        <v>650</v>
      </c>
      <c r="AA23" s="253" t="s">
        <v>651</v>
      </c>
      <c r="AB23" s="253" t="s">
        <v>652</v>
      </c>
      <c r="AC23" s="253" t="s">
        <v>653</v>
      </c>
      <c r="AD23" s="253" t="s">
        <v>654</v>
      </c>
      <c r="AE23" s="253" t="s">
        <v>655</v>
      </c>
      <c r="AF23" s="253" t="s">
        <v>656</v>
      </c>
      <c r="AG23" s="253" t="s">
        <v>657</v>
      </c>
      <c r="AH23" s="253" t="s">
        <v>658</v>
      </c>
      <c r="AI23" s="253" t="s">
        <v>659</v>
      </c>
      <c r="AJ23" s="253" t="s">
        <v>660</v>
      </c>
      <c r="AK23" s="253" t="s">
        <v>661</v>
      </c>
      <c r="AL23" s="253" t="s">
        <v>662</v>
      </c>
      <c r="AM23" s="253" t="s">
        <v>663</v>
      </c>
      <c r="AN23" s="253" t="s">
        <v>664</v>
      </c>
      <c r="AO23" s="253" t="s">
        <v>665</v>
      </c>
      <c r="AP23" s="253" t="s">
        <v>666</v>
      </c>
      <c r="AQ23" s="253" t="s">
        <v>667</v>
      </c>
      <c r="AR23" s="253" t="s">
        <v>668</v>
      </c>
      <c r="AS23" s="253" t="s">
        <v>669</v>
      </c>
      <c r="AT23" s="253" t="s">
        <v>670</v>
      </c>
      <c r="AU23" s="253" t="s">
        <v>671</v>
      </c>
      <c r="AV23" s="253" t="s">
        <v>672</v>
      </c>
      <c r="AW23" s="253" t="s">
        <v>673</v>
      </c>
      <c r="AX23" s="253" t="s">
        <v>674</v>
      </c>
      <c r="AY23" s="253" t="s">
        <v>675</v>
      </c>
      <c r="AZ23" s="253" t="s">
        <v>676</v>
      </c>
      <c r="BA23" s="253" t="s">
        <v>677</v>
      </c>
      <c r="BB23" s="253" t="s">
        <v>678</v>
      </c>
      <c r="BC23" s="253" t="s">
        <v>679</v>
      </c>
      <c r="BD23" s="253" t="s">
        <v>680</v>
      </c>
      <c r="BE23" s="253" t="s">
        <v>681</v>
      </c>
      <c r="BF23" s="253" t="s">
        <v>682</v>
      </c>
      <c r="BG23" s="253" t="s">
        <v>683</v>
      </c>
      <c r="BH23" s="253" t="s">
        <v>684</v>
      </c>
      <c r="BI23" s="253" t="s">
        <v>685</v>
      </c>
      <c r="BJ23" s="253" t="s">
        <v>686</v>
      </c>
      <c r="BK23" s="253" t="s">
        <v>687</v>
      </c>
      <c r="BL23" s="253" t="s">
        <v>688</v>
      </c>
      <c r="BM23" s="253" t="s">
        <v>689</v>
      </c>
      <c r="BN23" s="253" t="s">
        <v>690</v>
      </c>
      <c r="BO23" s="253" t="s">
        <v>691</v>
      </c>
      <c r="BP23" s="253" t="s">
        <v>692</v>
      </c>
      <c r="BQ23" s="253" t="s">
        <v>693</v>
      </c>
    </row>
    <row r="24" spans="2:69" s="246" customFormat="1" x14ac:dyDescent="0.25">
      <c r="B24" s="247"/>
      <c r="C24" s="244"/>
      <c r="D24" s="244"/>
      <c r="E24" s="244"/>
      <c r="F24" s="244"/>
      <c r="G24" s="244"/>
      <c r="H24" s="244"/>
      <c r="I24" s="244"/>
      <c r="J24" s="245"/>
      <c r="K24" s="245"/>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69" s="33" customFormat="1" ht="25.5" x14ac:dyDescent="0.25">
      <c r="B25" s="98" t="s">
        <v>749</v>
      </c>
      <c r="C25" s="255" t="str">
        <f>'Outcome Dataset'!C20</f>
        <v>IFA</v>
      </c>
      <c r="D25" s="81" t="s">
        <v>703</v>
      </c>
      <c r="E25" s="256"/>
      <c r="F25" s="256"/>
      <c r="G25" s="257">
        <v>0.54</v>
      </c>
      <c r="H25" s="99">
        <f>'Outcome Dataset'!E20</f>
        <v>0.23</v>
      </c>
      <c r="I25" s="257">
        <v>0.1</v>
      </c>
      <c r="J25" s="188" t="s">
        <v>1002</v>
      </c>
      <c r="K25" s="188" t="s">
        <v>1005</v>
      </c>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row>
    <row r="26" spans="2:69" s="33" customFormat="1" ht="25.5" x14ac:dyDescent="0.25">
      <c r="B26" s="258" t="s">
        <v>749</v>
      </c>
      <c r="C26" s="255" t="str">
        <f>'Outcome Dataset'!C21</f>
        <v>Maternal Health</v>
      </c>
      <c r="D26" s="92" t="s">
        <v>712</v>
      </c>
      <c r="E26" s="259"/>
      <c r="F26" s="259"/>
      <c r="G26" s="260">
        <v>0.32</v>
      </c>
      <c r="H26" s="261">
        <f>'Outcome Dataset'!E21</f>
        <v>0.24</v>
      </c>
      <c r="I26" s="260">
        <v>0.2</v>
      </c>
      <c r="J26" s="188" t="s">
        <v>1002</v>
      </c>
      <c r="K26" s="188" t="s">
        <v>1005</v>
      </c>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row>
    <row r="27" spans="2:69" s="33" customFormat="1" ht="25.5" x14ac:dyDescent="0.25">
      <c r="B27" s="258" t="s">
        <v>749</v>
      </c>
      <c r="C27" s="255" t="str">
        <f>'Outcome Dataset'!C22</f>
        <v>Mental Health</v>
      </c>
      <c r="D27" s="79" t="s">
        <v>704</v>
      </c>
      <c r="E27" s="262"/>
      <c r="F27" s="262"/>
      <c r="G27" s="263">
        <v>0.7</v>
      </c>
      <c r="H27" s="264">
        <f>'Outcome Dataset'!E22</f>
        <v>0.25</v>
      </c>
      <c r="I27" s="263">
        <v>0.02</v>
      </c>
      <c r="J27" s="188" t="s">
        <v>1002</v>
      </c>
      <c r="K27" s="188" t="s">
        <v>1005</v>
      </c>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row>
    <row r="28" spans="2:69" s="33" customFormat="1" ht="25.5" x14ac:dyDescent="0.25">
      <c r="B28" s="258" t="s">
        <v>749</v>
      </c>
      <c r="C28" s="255" t="str">
        <f>'Outcome Dataset'!C23</f>
        <v>HPV</v>
      </c>
      <c r="D28" s="80" t="s">
        <v>705</v>
      </c>
      <c r="E28" s="262"/>
      <c r="F28" s="262"/>
      <c r="G28" s="263"/>
      <c r="H28" s="264">
        <f>'Outcome Dataset'!E23</f>
        <v>0.26</v>
      </c>
      <c r="I28" s="263"/>
      <c r="J28" s="188" t="s">
        <v>1002</v>
      </c>
      <c r="K28" s="188" t="s">
        <v>1005</v>
      </c>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row>
    <row r="29" spans="2:69" s="33" customFormat="1" ht="25.5" x14ac:dyDescent="0.25">
      <c r="B29" s="258" t="s">
        <v>750</v>
      </c>
      <c r="C29" s="255" t="str">
        <f>'Outcome Dataset'!C24</f>
        <v>Child Marriage</v>
      </c>
      <c r="D29" s="80" t="s">
        <v>742</v>
      </c>
      <c r="E29" s="262"/>
      <c r="F29" s="262"/>
      <c r="G29" s="263"/>
      <c r="H29" s="264">
        <f>'Outcome Dataset'!E24</f>
        <v>0.27</v>
      </c>
      <c r="I29" s="263">
        <v>0.03</v>
      </c>
      <c r="J29" s="188" t="s">
        <v>1002</v>
      </c>
      <c r="K29" s="188" t="s">
        <v>1005</v>
      </c>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row>
    <row r="30" spans="2:69" s="33" customFormat="1" ht="25.5" x14ac:dyDescent="0.25">
      <c r="B30" s="258" t="s">
        <v>750</v>
      </c>
      <c r="C30" s="255" t="str">
        <f>'Outcome Dataset'!C25</f>
        <v>Sexual Violence</v>
      </c>
      <c r="D30" s="80" t="s">
        <v>623</v>
      </c>
      <c r="E30" s="262"/>
      <c r="F30" s="262"/>
      <c r="G30" s="263"/>
      <c r="H30" s="264">
        <f>'Outcome Dataset'!E25</f>
        <v>0.28000000000000003</v>
      </c>
      <c r="I30" s="263">
        <v>0.04</v>
      </c>
      <c r="J30" s="188" t="s">
        <v>1002</v>
      </c>
      <c r="K30" s="188" t="s">
        <v>1005</v>
      </c>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row>
    <row r="31" spans="2:69" s="33" customFormat="1" ht="25.5" x14ac:dyDescent="0.25">
      <c r="B31" s="258" t="s">
        <v>751</v>
      </c>
      <c r="C31" s="255" t="str">
        <f>'Outcome Dataset'!C26</f>
        <v>Social Transfers</v>
      </c>
      <c r="D31" s="80" t="s">
        <v>706</v>
      </c>
      <c r="E31" s="262"/>
      <c r="F31" s="262"/>
      <c r="G31" s="263"/>
      <c r="H31" s="264">
        <f>'Outcome Dataset'!E26</f>
        <v>0.22</v>
      </c>
      <c r="I31" s="263"/>
      <c r="J31" s="188" t="s">
        <v>1002</v>
      </c>
      <c r="K31" s="188" t="s">
        <v>1005</v>
      </c>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row>
    <row r="32" spans="2:69" s="33" customFormat="1" ht="25.5" x14ac:dyDescent="0.25">
      <c r="B32" s="258" t="s">
        <v>700</v>
      </c>
      <c r="C32" s="255" t="str">
        <f>'Outcome Dataset'!C27</f>
        <v>Secondary School Transition</v>
      </c>
      <c r="D32" s="80" t="s">
        <v>707</v>
      </c>
      <c r="E32" s="262"/>
      <c r="F32" s="262"/>
      <c r="G32" s="263"/>
      <c r="H32" s="264">
        <f>'Outcome Dataset'!E27</f>
        <v>0.21</v>
      </c>
      <c r="I32" s="263"/>
      <c r="J32" s="188" t="s">
        <v>1002</v>
      </c>
      <c r="K32" s="188" t="s">
        <v>1005</v>
      </c>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row>
    <row r="33" spans="2:69" s="33" customFormat="1" ht="25.5" x14ac:dyDescent="0.25">
      <c r="B33" s="258" t="s">
        <v>700</v>
      </c>
      <c r="C33" s="255" t="str">
        <f>'Outcome Dataset'!C28</f>
        <v>Girls Education</v>
      </c>
      <c r="D33" s="80" t="s">
        <v>743</v>
      </c>
      <c r="E33" s="262"/>
      <c r="F33" s="262"/>
      <c r="G33" s="263"/>
      <c r="H33" s="264">
        <f>'Outcome Dataset'!E28</f>
        <v>0.2</v>
      </c>
      <c r="I33" s="263"/>
      <c r="J33" s="188" t="s">
        <v>1002</v>
      </c>
      <c r="K33" s="188" t="s">
        <v>1005</v>
      </c>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row>
    <row r="34" spans="2:69" s="33" customFormat="1" ht="38.25" x14ac:dyDescent="0.25">
      <c r="B34" s="258" t="s">
        <v>700</v>
      </c>
      <c r="C34" s="255" t="str">
        <f>'Outcome Dataset'!C29</f>
        <v>Sexual &amp; Reproductive Education</v>
      </c>
      <c r="D34" s="80" t="s">
        <v>714</v>
      </c>
      <c r="E34" s="262"/>
      <c r="F34" s="262"/>
      <c r="G34" s="263"/>
      <c r="H34" s="264">
        <f>'Outcome Dataset'!E29</f>
        <v>0.16</v>
      </c>
      <c r="I34" s="263">
        <v>1</v>
      </c>
      <c r="J34" s="188" t="s">
        <v>1002</v>
      </c>
      <c r="K34" s="188" t="s">
        <v>1005</v>
      </c>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row>
    <row r="35" spans="2:69" s="33" customFormat="1" ht="38.25" x14ac:dyDescent="0.25">
      <c r="B35" s="258" t="s">
        <v>752</v>
      </c>
      <c r="C35" s="255" t="str">
        <f>'Outcome Dataset'!C30</f>
        <v>AWID</v>
      </c>
      <c r="D35" s="80" t="s">
        <v>741</v>
      </c>
      <c r="E35" s="262"/>
      <c r="F35" s="262"/>
      <c r="G35" s="263"/>
      <c r="H35" s="264">
        <f>'Outcome Dataset'!E30</f>
        <v>0</v>
      </c>
      <c r="I35" s="263"/>
      <c r="J35" s="188" t="s">
        <v>1002</v>
      </c>
      <c r="K35" s="188" t="s">
        <v>1005</v>
      </c>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row>
    <row r="36" spans="2:69" s="33" customFormat="1" ht="25.5" x14ac:dyDescent="0.25">
      <c r="B36" s="258" t="s">
        <v>752</v>
      </c>
      <c r="C36" s="255" t="str">
        <f>'Outcome Dataset'!C31</f>
        <v>AdolSW</v>
      </c>
      <c r="D36" s="80" t="s">
        <v>738</v>
      </c>
      <c r="E36" s="262"/>
      <c r="F36" s="262"/>
      <c r="G36" s="263"/>
      <c r="H36" s="264">
        <f>'Outcome Dataset'!E31</f>
        <v>0</v>
      </c>
      <c r="I36" s="263"/>
      <c r="J36" s="188" t="s">
        <v>1002</v>
      </c>
      <c r="K36" s="188" t="s">
        <v>1005</v>
      </c>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row>
    <row r="37" spans="2:69" s="33" customFormat="1" ht="38.25" x14ac:dyDescent="0.25">
      <c r="B37" s="258" t="s">
        <v>752</v>
      </c>
      <c r="C37" s="255" t="str">
        <f>'Outcome Dataset'!C32</f>
        <v>AdolMSM</v>
      </c>
      <c r="D37" s="80" t="s">
        <v>739</v>
      </c>
      <c r="E37" s="262"/>
      <c r="F37" s="262"/>
      <c r="G37" s="263"/>
      <c r="H37" s="264">
        <f>'Outcome Dataset'!E32</f>
        <v>0</v>
      </c>
      <c r="I37" s="263"/>
      <c r="J37" s="188" t="s">
        <v>1002</v>
      </c>
      <c r="K37" s="188" t="s">
        <v>1005</v>
      </c>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row>
    <row r="38" spans="2:69" s="33" customFormat="1" ht="25.5" x14ac:dyDescent="0.25">
      <c r="B38" s="258" t="s">
        <v>752</v>
      </c>
      <c r="C38" s="255" t="str">
        <f>'Outcome Dataset'!C33</f>
        <v>AdolTG</v>
      </c>
      <c r="D38" s="80" t="s">
        <v>740</v>
      </c>
      <c r="E38" s="262"/>
      <c r="F38" s="262"/>
      <c r="G38" s="263"/>
      <c r="H38" s="264">
        <f>'Outcome Dataset'!E33</f>
        <v>0</v>
      </c>
      <c r="I38" s="263"/>
      <c r="J38" s="188" t="s">
        <v>1002</v>
      </c>
      <c r="K38" s="188" t="s">
        <v>1005</v>
      </c>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row>
    <row r="39" spans="2:69" s="33" customFormat="1" ht="25.5" x14ac:dyDescent="0.25">
      <c r="B39" s="258" t="s">
        <v>753</v>
      </c>
      <c r="C39" s="255" t="str">
        <f>'Outcome Dataset'!C34</f>
        <v>Acute Emergency</v>
      </c>
      <c r="D39" s="80" t="s">
        <v>709</v>
      </c>
      <c r="E39" s="262"/>
      <c r="F39" s="262"/>
      <c r="G39" s="263"/>
      <c r="H39" s="264">
        <f>'Outcome Dataset'!E34</f>
        <v>0</v>
      </c>
      <c r="I39" s="263"/>
      <c r="J39" s="188" t="s">
        <v>1002</v>
      </c>
      <c r="K39" s="188" t="s">
        <v>1005</v>
      </c>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row>
    <row r="40" spans="2:69" s="33" customFormat="1" ht="25.5" x14ac:dyDescent="0.25">
      <c r="B40" s="258" t="s">
        <v>753</v>
      </c>
      <c r="C40" s="255" t="str">
        <f>'Outcome Dataset'!C35</f>
        <v>Chronic Emergency</v>
      </c>
      <c r="D40" s="80" t="s">
        <v>710</v>
      </c>
      <c r="E40" s="262"/>
      <c r="F40" s="262"/>
      <c r="G40" s="263"/>
      <c r="H40" s="264">
        <f>'Outcome Dataset'!E35</f>
        <v>0</v>
      </c>
      <c r="I40" s="263"/>
      <c r="J40" s="188" t="s">
        <v>1002</v>
      </c>
      <c r="K40" s="188" t="s">
        <v>1005</v>
      </c>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row>
    <row r="41" spans="2:69" s="33" customFormat="1" ht="25.5" x14ac:dyDescent="0.25">
      <c r="C41" s="76"/>
      <c r="D41" s="77"/>
      <c r="E41" s="262"/>
      <c r="F41" s="262"/>
      <c r="G41" s="262"/>
      <c r="H41" s="265"/>
      <c r="I41" s="262"/>
      <c r="J41" s="188" t="s">
        <v>1002</v>
      </c>
      <c r="K41" s="188" t="s">
        <v>1005</v>
      </c>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row>
    <row r="42" spans="2:69" s="33" customFormat="1" x14ac:dyDescent="0.25">
      <c r="C42" s="78"/>
      <c r="D42" s="78"/>
      <c r="J42" s="266"/>
      <c r="K42" s="266"/>
    </row>
    <row r="43" spans="2:69" x14ac:dyDescent="0.25">
      <c r="C43" s="78"/>
      <c r="D43" s="78"/>
      <c r="G43" s="33"/>
    </row>
    <row r="44" spans="2:69" x14ac:dyDescent="0.25">
      <c r="G44" s="33"/>
    </row>
    <row r="45" spans="2:69" x14ac:dyDescent="0.25">
      <c r="G45" s="33"/>
    </row>
  </sheetData>
  <mergeCells count="2">
    <mergeCell ref="H4:I4"/>
    <mergeCell ref="C2:N2"/>
  </mergeCells>
  <dataValidations count="4">
    <dataValidation type="list" allowBlank="1" showInputMessage="1" showErrorMessage="1" promptTitle="Select Country" prompt="Please select Country name" sqref="H4" xr:uid="{00000000-0002-0000-0600-000000000000}">
      <formula1>Country</formula1>
    </dataValidation>
    <dataValidation type="list" allowBlank="1" showInputMessage="1" showErrorMessage="1" promptTitle="Select Sub-National Area" prompt="Click name of Sub-National / Geographic focus Area" sqref="L5:BQ6 L23:BQ24" xr:uid="{00000000-0002-0000-0600-000001000000}">
      <formula1>SubNational</formula1>
    </dataValidation>
    <dataValidation type="list" allowBlank="1" showInputMessage="1" showErrorMessage="1" promptTitle="Policy Environment Assessment" prompt="Assess the relevant national poiicy related to this intervention" sqref="J25:J41" xr:uid="{00000000-0002-0000-0600-000002000000}">
      <formula1>$A$5:$A$10</formula1>
    </dataValidation>
    <dataValidation type="list" allowBlank="1" showInputMessage="1" showErrorMessage="1" promptTitle="Assess available programme" prompt="Assess the current delivery of the intervention for adolescents" sqref="K25:K41" xr:uid="{00000000-0002-0000-0600-000003000000}">
      <formula1>$A$14:$A$17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Policy Environment Assessment" prompt="Assess the relevant national poiicy related to this intervention" xr:uid="{00000000-0002-0000-0600-000004000000}">
          <x14:formula1>
            <xm:f>PolicyProgrammeOptions!$A$5:$A$10</xm:f>
          </x14:formula1>
          <xm:sqref>J8</xm:sqref>
        </x14:dataValidation>
        <x14:dataValidation type="list" allowBlank="1" showInputMessage="1" showErrorMessage="1" promptTitle="Assess available programme" prompt="Assess the current delivery of the intervention for adolescents" xr:uid="{00000000-0002-0000-0600-000005000000}">
          <x14:formula1>
            <xm:f>PolicyProgrammeOptions!$A$14:$A$17</xm:f>
          </x14:formula1>
          <xm:sqref>K8:K20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BO57"/>
  <sheetViews>
    <sheetView showGridLines="0" zoomScale="90" zoomScaleNormal="90" workbookViewId="0">
      <pane xSplit="5" ySplit="6" topLeftCell="F37" activePane="bottomRight" state="frozen"/>
      <selection pane="topRight" activeCell="F1" sqref="F1"/>
      <selection pane="bottomLeft" activeCell="A7" sqref="A7"/>
      <selection pane="bottomRight" activeCell="Q54" sqref="Q54:T56"/>
    </sheetView>
  </sheetViews>
  <sheetFormatPr defaultRowHeight="12.75" x14ac:dyDescent="0.25"/>
  <cols>
    <col min="1" max="1" width="2.5" style="32" customWidth="1"/>
    <col min="2" max="2" width="18.5" style="32" bestFit="1" customWidth="1"/>
    <col min="3" max="3" width="14.375" style="32" customWidth="1"/>
    <col min="4" max="4" width="39.875" style="32" customWidth="1"/>
    <col min="5" max="5" width="9" style="32" customWidth="1"/>
    <col min="6" max="6" width="14.375" style="32" customWidth="1"/>
    <col min="7" max="7" width="9.5" style="32" customWidth="1"/>
    <col min="8" max="8" width="10.625" style="32" bestFit="1" customWidth="1"/>
    <col min="9" max="9" width="12.625" style="32" customWidth="1"/>
    <col min="10" max="10" width="3.875" style="781" hidden="1" customWidth="1"/>
    <col min="11" max="11" width="8.375" style="32" customWidth="1"/>
    <col min="12" max="12" width="7.625" style="32" bestFit="1" customWidth="1"/>
    <col min="13" max="13" width="5.375" style="781" hidden="1" customWidth="1"/>
    <col min="14" max="14" width="20.625" style="32" customWidth="1"/>
    <col min="15" max="15" width="6.625" style="781" hidden="1" customWidth="1"/>
    <col min="16" max="16" width="2.25" style="615" customWidth="1"/>
    <col min="17" max="25" width="9" style="32"/>
    <col min="26" max="66" width="0" style="32" hidden="1" customWidth="1"/>
    <col min="67" max="67" width="53" style="32" customWidth="1"/>
    <col min="68" max="16384" width="9" style="32"/>
  </cols>
  <sheetData>
    <row r="2" spans="2:67" x14ac:dyDescent="0.25">
      <c r="C2" s="1297"/>
      <c r="D2" s="1297"/>
      <c r="E2" s="1297"/>
      <c r="F2" s="1297"/>
      <c r="G2" s="1297"/>
      <c r="H2" s="1297"/>
      <c r="I2" s="1297"/>
      <c r="J2" s="1297"/>
      <c r="K2" s="1297"/>
      <c r="L2" s="1297"/>
      <c r="M2" s="1297"/>
      <c r="N2" s="1297"/>
      <c r="O2" s="793"/>
      <c r="P2" s="1030"/>
    </row>
    <row r="4" spans="2:67" ht="25.5" customHeight="1" x14ac:dyDescent="0.3">
      <c r="B4" s="488"/>
      <c r="C4" s="489"/>
      <c r="D4" s="489"/>
      <c r="E4" s="489"/>
      <c r="F4" s="1314" t="str">
        <f>'Home Page'!R6</f>
        <v>Bangladesh</v>
      </c>
      <c r="G4" s="1315"/>
      <c r="H4" s="1315"/>
      <c r="I4" s="1315"/>
      <c r="J4" s="1315"/>
      <c r="K4" s="1315"/>
      <c r="L4" s="1315"/>
      <c r="M4" s="1315"/>
      <c r="N4" s="1316"/>
      <c r="O4" s="852"/>
      <c r="P4" s="1028"/>
    </row>
    <row r="5" spans="2:67" s="680" customFormat="1" ht="51.75" customHeight="1" x14ac:dyDescent="0.3">
      <c r="B5" s="1354" t="s">
        <v>745</v>
      </c>
      <c r="C5" s="1354" t="s">
        <v>748</v>
      </c>
      <c r="D5" s="1330" t="s">
        <v>721</v>
      </c>
      <c r="E5" s="1331"/>
      <c r="F5" s="1319" t="s">
        <v>1217</v>
      </c>
      <c r="G5" s="1317" t="s">
        <v>1289</v>
      </c>
      <c r="H5" s="1319" t="s">
        <v>1409</v>
      </c>
      <c r="I5" s="1317" t="s">
        <v>1410</v>
      </c>
      <c r="J5" s="1321" t="s">
        <v>1407</v>
      </c>
      <c r="K5" s="1319" t="s">
        <v>1411</v>
      </c>
      <c r="L5" s="1317" t="s">
        <v>1413</v>
      </c>
      <c r="M5" s="1321" t="s">
        <v>1398</v>
      </c>
      <c r="N5" s="1317" t="s">
        <v>1412</v>
      </c>
      <c r="O5" s="853"/>
      <c r="P5" s="1031"/>
      <c r="Q5" s="1323" t="s">
        <v>1427</v>
      </c>
      <c r="R5" s="1324"/>
      <c r="S5" s="1324"/>
      <c r="T5" s="1324"/>
      <c r="U5" s="1324"/>
      <c r="V5" s="1324"/>
      <c r="W5" s="1324"/>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9"/>
    </row>
    <row r="6" spans="2:67" s="680" customFormat="1" ht="16.5" x14ac:dyDescent="0.3">
      <c r="B6" s="1355"/>
      <c r="C6" s="1355"/>
      <c r="D6" s="1332"/>
      <c r="E6" s="1333"/>
      <c r="F6" s="1320"/>
      <c r="G6" s="1318"/>
      <c r="H6" s="1320"/>
      <c r="I6" s="1318"/>
      <c r="J6" s="1322"/>
      <c r="K6" s="1320"/>
      <c r="L6" s="1318"/>
      <c r="M6" s="1322"/>
      <c r="N6" s="1318"/>
      <c r="O6" s="854"/>
      <c r="P6" s="1031"/>
      <c r="Q6" s="681" t="str">
        <f>'Demo&amp;Epi Data'!J3</f>
        <v>Area1</v>
      </c>
      <c r="R6" s="682" t="str">
        <f>'Demo&amp;Epi Data'!K3</f>
        <v>Area2</v>
      </c>
      <c r="S6" s="682" t="str">
        <f>'Demo&amp;Epi Data'!L3</f>
        <v>Area3</v>
      </c>
      <c r="T6" s="682" t="str">
        <f>'Demo&amp;Epi Data'!M3</f>
        <v>Area4</v>
      </c>
      <c r="U6" s="682" t="str">
        <f>'Demo&amp;Epi Data'!N3</f>
        <v>Area5</v>
      </c>
      <c r="V6" s="682" t="str">
        <f>'Demo&amp;Epi Data'!O3</f>
        <v>Area6</v>
      </c>
      <c r="W6" s="682" t="str">
        <f>'Demo&amp;Epi Data'!P3</f>
        <v>Area7</v>
      </c>
      <c r="X6" s="682" t="str">
        <f>'Demo&amp;Epi Data'!Q3</f>
        <v>Area8</v>
      </c>
      <c r="Y6" s="682" t="str">
        <f>'Demo&amp;Epi Data'!R3</f>
        <v>Area9</v>
      </c>
      <c r="Z6" s="682" t="str">
        <f>'Demo&amp;Epi Data'!S3</f>
        <v>Area10</v>
      </c>
      <c r="AA6" s="682" t="str">
        <f>'Demo&amp;Epi Data'!T3</f>
        <v>Area11</v>
      </c>
      <c r="AB6" s="682" t="str">
        <f>'Demo&amp;Epi Data'!U3</f>
        <v>Area12</v>
      </c>
      <c r="AC6" s="682" t="str">
        <f>'Demo&amp;Epi Data'!V3</f>
        <v>Area13</v>
      </c>
      <c r="AD6" s="682" t="str">
        <f>'Demo&amp;Epi Data'!W3</f>
        <v>Area14</v>
      </c>
      <c r="AE6" s="682" t="str">
        <f>'Demo&amp;Epi Data'!X3</f>
        <v>Area15</v>
      </c>
      <c r="AF6" s="682" t="str">
        <f>'Demo&amp;Epi Data'!Y3</f>
        <v>Area16</v>
      </c>
      <c r="AG6" s="682" t="str">
        <f>'Demo&amp;Epi Data'!Z3</f>
        <v>Area17</v>
      </c>
      <c r="AH6" s="682" t="str">
        <f>'Demo&amp;Epi Data'!AA3</f>
        <v>Area18</v>
      </c>
      <c r="AI6" s="682" t="str">
        <f>'Demo&amp;Epi Data'!AB3</f>
        <v>Area19</v>
      </c>
      <c r="AJ6" s="682" t="str">
        <f>'Demo&amp;Epi Data'!AC3</f>
        <v>Area20</v>
      </c>
      <c r="AK6" s="682" t="str">
        <f>'Demo&amp;Epi Data'!AD3</f>
        <v>Area21</v>
      </c>
      <c r="AL6" s="682" t="str">
        <f>'Demo&amp;Epi Data'!AE3</f>
        <v>Area22</v>
      </c>
      <c r="AM6" s="682" t="str">
        <f>'Demo&amp;Epi Data'!AF3</f>
        <v>Area23</v>
      </c>
      <c r="AN6" s="682" t="str">
        <f>'Demo&amp;Epi Data'!AG3</f>
        <v>Area24</v>
      </c>
      <c r="AO6" s="682" t="str">
        <f>'Demo&amp;Epi Data'!AH3</f>
        <v>Area25</v>
      </c>
      <c r="AP6" s="682" t="str">
        <f>'Demo&amp;Epi Data'!AI3</f>
        <v>Area26</v>
      </c>
      <c r="AQ6" s="682" t="str">
        <f>'Demo&amp;Epi Data'!AJ3</f>
        <v>Area27</v>
      </c>
      <c r="AR6" s="682" t="str">
        <f>'Demo&amp;Epi Data'!AK3</f>
        <v>Area28</v>
      </c>
      <c r="AS6" s="682" t="str">
        <f>'Demo&amp;Epi Data'!AL3</f>
        <v>Area29</v>
      </c>
      <c r="AT6" s="682" t="str">
        <f>'Demo&amp;Epi Data'!AM3</f>
        <v>Area30</v>
      </c>
      <c r="AU6" s="682" t="str">
        <f>'Demo&amp;Epi Data'!AN3</f>
        <v>Area31</v>
      </c>
      <c r="AV6" s="682" t="str">
        <f>'Demo&amp;Epi Data'!AO3</f>
        <v>Area32</v>
      </c>
      <c r="AW6" s="682" t="str">
        <f>'Demo&amp;Epi Data'!AP3</f>
        <v>Area33</v>
      </c>
      <c r="AX6" s="682" t="str">
        <f>'Demo&amp;Epi Data'!AQ3</f>
        <v>Area34</v>
      </c>
      <c r="AY6" s="682" t="str">
        <f>'Demo&amp;Epi Data'!AR3</f>
        <v>Area35</v>
      </c>
      <c r="AZ6" s="682" t="str">
        <f>'Demo&amp;Epi Data'!AS3</f>
        <v>Area36</v>
      </c>
      <c r="BA6" s="682" t="str">
        <f>'Demo&amp;Epi Data'!AT3</f>
        <v>Area37</v>
      </c>
      <c r="BB6" s="682" t="str">
        <f>'Demo&amp;Epi Data'!AU3</f>
        <v>Area38</v>
      </c>
      <c r="BC6" s="682" t="str">
        <f>'Demo&amp;Epi Data'!AV3</f>
        <v>Area39</v>
      </c>
      <c r="BD6" s="682" t="str">
        <f>'Demo&amp;Epi Data'!AW3</f>
        <v>Area40</v>
      </c>
      <c r="BE6" s="682" t="str">
        <f>'Demo&amp;Epi Data'!AX3</f>
        <v>Area41</v>
      </c>
      <c r="BF6" s="682" t="str">
        <f>'Demo&amp;Epi Data'!AY3</f>
        <v>Area42</v>
      </c>
      <c r="BG6" s="682" t="str">
        <f>'Demo&amp;Epi Data'!AZ3</f>
        <v>Area43</v>
      </c>
      <c r="BH6" s="682" t="str">
        <f>'Demo&amp;Epi Data'!BA3</f>
        <v>Area44</v>
      </c>
      <c r="BI6" s="682" t="str">
        <f>'Demo&amp;Epi Data'!BB3</f>
        <v>Area45</v>
      </c>
      <c r="BJ6" s="682" t="str">
        <f>'Demo&amp;Epi Data'!BC3</f>
        <v>Area46</v>
      </c>
      <c r="BK6" s="682" t="str">
        <f>'Demo&amp;Epi Data'!BD3</f>
        <v>Area47</v>
      </c>
      <c r="BL6" s="682" t="str">
        <f>'Demo&amp;Epi Data'!BE3</f>
        <v>Area48</v>
      </c>
      <c r="BM6" s="682" t="str">
        <f>'Demo&amp;Epi Data'!BF3</f>
        <v>Area49</v>
      </c>
      <c r="BN6" s="683" t="str">
        <f>'Demo&amp;Epi Data'!BG3</f>
        <v>Area50</v>
      </c>
      <c r="BO6" s="1142" t="s">
        <v>1466</v>
      </c>
    </row>
    <row r="7" spans="2:67" s="680" customFormat="1" ht="24.95" customHeight="1" x14ac:dyDescent="0.3">
      <c r="B7" s="1345" t="s">
        <v>1281</v>
      </c>
      <c r="C7" s="1346"/>
      <c r="D7" s="1346"/>
      <c r="E7" s="1347"/>
      <c r="F7" s="873"/>
      <c r="G7" s="700"/>
      <c r="H7" s="700"/>
      <c r="I7" s="700"/>
      <c r="J7" s="853"/>
      <c r="K7" s="700"/>
      <c r="L7" s="700"/>
      <c r="M7" s="853"/>
      <c r="N7" s="858"/>
      <c r="O7" s="853"/>
      <c r="P7" s="1031"/>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5"/>
      <c r="BO7" s="1149"/>
    </row>
    <row r="8" spans="2:67" s="458" customFormat="1" ht="24.95" customHeight="1" x14ac:dyDescent="0.25">
      <c r="B8" s="1326" t="s">
        <v>1263</v>
      </c>
      <c r="C8" s="1336" t="s">
        <v>774</v>
      </c>
      <c r="D8" s="1334" t="s">
        <v>1351</v>
      </c>
      <c r="E8" s="662" t="s">
        <v>1265</v>
      </c>
      <c r="F8" s="1325"/>
      <c r="G8" s="1176"/>
      <c r="H8" s="1163">
        <v>0.35</v>
      </c>
      <c r="I8" s="1011"/>
      <c r="J8" s="856">
        <f>IF(ISNUMBER(IF(ISBLANK(I8),(H8),(I8))),(IF(ISBLANK(I8),(H8),(I8))),"-")</f>
        <v>0.35</v>
      </c>
      <c r="K8" s="661" t="b">
        <f>'Master Dataset'!E51</f>
        <v>0</v>
      </c>
      <c r="L8" s="1011"/>
      <c r="M8" s="856" t="str">
        <f>IF(ISNUMBER(IF(ISBLANK(L8),(K8),(L8))),(IF(ISBLANK(L8),(K8),(L8))),"-")</f>
        <v>-</v>
      </c>
      <c r="N8" s="877" t="e">
        <f>MAX(0,(IF(ISNUMBER(O8),(O8),"-")))</f>
        <v>#VALUE!</v>
      </c>
      <c r="O8" s="855" t="str">
        <f>IF(ISNUMBER(M8),(J8-M8),"-")</f>
        <v>-</v>
      </c>
      <c r="P8" s="102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c r="AY8" s="1019"/>
      <c r="AZ8" s="1019"/>
      <c r="BA8" s="1019"/>
      <c r="BB8" s="1019"/>
      <c r="BC8" s="1019"/>
      <c r="BD8" s="1019"/>
      <c r="BE8" s="1019"/>
      <c r="BF8" s="1019"/>
      <c r="BG8" s="1019"/>
      <c r="BH8" s="1019"/>
      <c r="BI8" s="1019"/>
      <c r="BJ8" s="1019"/>
      <c r="BK8" s="1019"/>
      <c r="BL8" s="1019"/>
      <c r="BM8" s="1019"/>
      <c r="BN8" s="1019"/>
      <c r="BO8" s="1325" t="s">
        <v>1474</v>
      </c>
    </row>
    <row r="9" spans="2:67" s="458" customFormat="1" ht="24.95" customHeight="1" x14ac:dyDescent="0.25">
      <c r="B9" s="1327"/>
      <c r="C9" s="1337"/>
      <c r="D9" s="1335"/>
      <c r="E9" s="663" t="s">
        <v>696</v>
      </c>
      <c r="F9" s="1313"/>
      <c r="G9" s="1176"/>
      <c r="H9" s="1164">
        <v>0.35</v>
      </c>
      <c r="I9" s="1012"/>
      <c r="J9" s="856">
        <f t="shared" ref="J9:J56" si="0">IF(ISNUMBER(IF(ISBLANK(I9),(H9),(I9))),(IF(ISBLANK(I9),(H9),(I9))),"-")</f>
        <v>0.35</v>
      </c>
      <c r="K9" s="658" t="b">
        <f>'Master Dataset'!E52</f>
        <v>0</v>
      </c>
      <c r="L9" s="1012"/>
      <c r="M9" s="856" t="str">
        <f t="shared" ref="M9:M56" si="1">IF(ISNUMBER(IF(ISBLANK(L9),(K9),(L9))),(IF(ISBLANK(L9),(K9),(L9))),"-")</f>
        <v>-</v>
      </c>
      <c r="N9" s="878" t="e">
        <f t="shared" ref="N9:N34" si="2">MAX(0,(IF(ISNUMBER(O9),(O9),"-")))</f>
        <v>#VALUE!</v>
      </c>
      <c r="O9" s="855" t="str">
        <f t="shared" ref="O9:O56" si="3">IF(ISNUMBER(M9),(J9-M9),"-")</f>
        <v>-</v>
      </c>
      <c r="P9" s="1029"/>
      <c r="Q9" s="1020"/>
      <c r="R9" s="1020"/>
      <c r="S9" s="1020"/>
      <c r="T9" s="1020"/>
      <c r="U9" s="1020"/>
      <c r="V9" s="1020"/>
      <c r="W9" s="1020"/>
      <c r="X9" s="1020"/>
      <c r="Y9" s="1020"/>
      <c r="Z9" s="1020"/>
      <c r="AA9" s="1020"/>
      <c r="AB9" s="1020"/>
      <c r="AC9" s="1020"/>
      <c r="AD9" s="1020"/>
      <c r="AE9" s="1020"/>
      <c r="AF9" s="1020"/>
      <c r="AG9" s="1020"/>
      <c r="AH9" s="1020"/>
      <c r="AI9" s="1020"/>
      <c r="AJ9" s="1020"/>
      <c r="AK9" s="1020"/>
      <c r="AL9" s="1020"/>
      <c r="AM9" s="1020"/>
      <c r="AN9" s="1020"/>
      <c r="AO9" s="1020"/>
      <c r="AP9" s="1020"/>
      <c r="AQ9" s="1020"/>
      <c r="AR9" s="1020"/>
      <c r="AS9" s="1020"/>
      <c r="AT9" s="1020"/>
      <c r="AU9" s="1020"/>
      <c r="AV9" s="1020"/>
      <c r="AW9" s="1020"/>
      <c r="AX9" s="1020"/>
      <c r="AY9" s="1020"/>
      <c r="AZ9" s="1020"/>
      <c r="BA9" s="1020"/>
      <c r="BB9" s="1020"/>
      <c r="BC9" s="1020"/>
      <c r="BD9" s="1020"/>
      <c r="BE9" s="1020"/>
      <c r="BF9" s="1020"/>
      <c r="BG9" s="1020"/>
      <c r="BH9" s="1020"/>
      <c r="BI9" s="1020"/>
      <c r="BJ9" s="1020"/>
      <c r="BK9" s="1020"/>
      <c r="BL9" s="1020"/>
      <c r="BM9" s="1020"/>
      <c r="BN9" s="1020"/>
      <c r="BO9" s="1313"/>
    </row>
    <row r="10" spans="2:67" s="458" customFormat="1" ht="24.95" customHeight="1" x14ac:dyDescent="0.25">
      <c r="B10" s="1328"/>
      <c r="C10" s="1351" t="s">
        <v>733</v>
      </c>
      <c r="D10" s="1348" t="s">
        <v>1348</v>
      </c>
      <c r="E10" s="976" t="s">
        <v>1266</v>
      </c>
      <c r="F10" s="1309"/>
      <c r="G10" s="1156"/>
      <c r="H10" s="1165">
        <v>0.81</v>
      </c>
      <c r="I10" s="1013"/>
      <c r="J10" s="856">
        <f t="shared" si="0"/>
        <v>0.81</v>
      </c>
      <c r="K10" s="657" t="b">
        <f>'Master Dataset'!E53</f>
        <v>0</v>
      </c>
      <c r="L10" s="1013"/>
      <c r="M10" s="856" t="str">
        <f t="shared" si="1"/>
        <v>-</v>
      </c>
      <c r="N10" s="879" t="e">
        <f t="shared" si="2"/>
        <v>#VALUE!</v>
      </c>
      <c r="O10" s="855" t="str">
        <f t="shared" si="3"/>
        <v>-</v>
      </c>
      <c r="P10" s="1029"/>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c r="AT10" s="1021"/>
      <c r="AU10" s="1021"/>
      <c r="AV10" s="1021"/>
      <c r="AW10" s="1021"/>
      <c r="AX10" s="1021"/>
      <c r="AY10" s="1021"/>
      <c r="AZ10" s="1021"/>
      <c r="BA10" s="1021"/>
      <c r="BB10" s="1021"/>
      <c r="BC10" s="1021"/>
      <c r="BD10" s="1021"/>
      <c r="BE10" s="1021"/>
      <c r="BF10" s="1021"/>
      <c r="BG10" s="1021"/>
      <c r="BH10" s="1021"/>
      <c r="BI10" s="1021"/>
      <c r="BJ10" s="1021"/>
      <c r="BK10" s="1021"/>
      <c r="BL10" s="1021"/>
      <c r="BM10" s="1021"/>
      <c r="BN10" s="1021"/>
      <c r="BO10" s="1309" t="s">
        <v>1475</v>
      </c>
    </row>
    <row r="11" spans="2:67" s="458" customFormat="1" ht="24.95" customHeight="1" x14ac:dyDescent="0.25">
      <c r="B11" s="1328"/>
      <c r="C11" s="1352"/>
      <c r="D11" s="1349"/>
      <c r="E11" s="665" t="s">
        <v>1267</v>
      </c>
      <c r="F11" s="1310"/>
      <c r="G11" s="1156"/>
      <c r="H11" s="1166">
        <v>0.81</v>
      </c>
      <c r="I11" s="1014"/>
      <c r="J11" s="860">
        <f t="shared" si="0"/>
        <v>0.81</v>
      </c>
      <c r="K11" s="659" t="b">
        <f>'Master Dataset'!E54</f>
        <v>0</v>
      </c>
      <c r="L11" s="1014"/>
      <c r="M11" s="860" t="str">
        <f t="shared" si="1"/>
        <v>-</v>
      </c>
      <c r="N11" s="880" t="e">
        <f t="shared" si="2"/>
        <v>#VALUE!</v>
      </c>
      <c r="O11" s="977" t="str">
        <f t="shared" si="3"/>
        <v>-</v>
      </c>
      <c r="P11" s="1029"/>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c r="AN11" s="1022"/>
      <c r="AO11" s="1022"/>
      <c r="AP11" s="1022"/>
      <c r="AQ11" s="1022"/>
      <c r="AR11" s="1022"/>
      <c r="AS11" s="1022"/>
      <c r="AT11" s="1022"/>
      <c r="AU11" s="1022"/>
      <c r="AV11" s="1022"/>
      <c r="AW11" s="1022"/>
      <c r="AX11" s="1022"/>
      <c r="AY11" s="1022"/>
      <c r="AZ11" s="1022"/>
      <c r="BA11" s="1022"/>
      <c r="BB11" s="1022"/>
      <c r="BC11" s="1022"/>
      <c r="BD11" s="1022"/>
      <c r="BE11" s="1022"/>
      <c r="BF11" s="1022"/>
      <c r="BG11" s="1022"/>
      <c r="BH11" s="1022"/>
      <c r="BI11" s="1022"/>
      <c r="BJ11" s="1022"/>
      <c r="BK11" s="1022"/>
      <c r="BL11" s="1022"/>
      <c r="BM11" s="1022"/>
      <c r="BN11" s="1022"/>
      <c r="BO11" s="1310"/>
    </row>
    <row r="12" spans="2:67" s="458" customFormat="1" ht="24.95" customHeight="1" x14ac:dyDescent="0.25">
      <c r="B12" s="1328"/>
      <c r="C12" s="1352"/>
      <c r="D12" s="1349"/>
      <c r="E12" s="665" t="s">
        <v>1268</v>
      </c>
      <c r="F12" s="1310"/>
      <c r="G12" s="1156"/>
      <c r="H12" s="1166">
        <v>0.81</v>
      </c>
      <c r="I12" s="1014"/>
      <c r="J12" s="860">
        <f t="shared" si="0"/>
        <v>0.81</v>
      </c>
      <c r="K12" s="659" t="b">
        <f>'Master Dataset'!E55</f>
        <v>0</v>
      </c>
      <c r="L12" s="1014"/>
      <c r="M12" s="860" t="str">
        <f t="shared" si="1"/>
        <v>-</v>
      </c>
      <c r="N12" s="880" t="e">
        <f t="shared" si="2"/>
        <v>#VALUE!</v>
      </c>
      <c r="O12" s="977" t="str">
        <f t="shared" si="3"/>
        <v>-</v>
      </c>
      <c r="P12" s="1029"/>
      <c r="Q12" s="1022"/>
      <c r="R12" s="1022"/>
      <c r="S12" s="1022"/>
      <c r="T12" s="1022"/>
      <c r="U12" s="1022"/>
      <c r="V12" s="1022"/>
      <c r="W12" s="1022"/>
      <c r="X12" s="1022"/>
      <c r="Y12" s="1022"/>
      <c r="Z12" s="1022"/>
      <c r="AA12" s="1022"/>
      <c r="AB12" s="1022"/>
      <c r="AC12" s="1022"/>
      <c r="AD12" s="1022"/>
      <c r="AE12" s="1022"/>
      <c r="AF12" s="1022"/>
      <c r="AG12" s="1022"/>
      <c r="AH12" s="1022"/>
      <c r="AI12" s="1022"/>
      <c r="AJ12" s="1022"/>
      <c r="AK12" s="1022"/>
      <c r="AL12" s="1022"/>
      <c r="AM12" s="1022"/>
      <c r="AN12" s="1022"/>
      <c r="AO12" s="1022"/>
      <c r="AP12" s="1022"/>
      <c r="AQ12" s="1022"/>
      <c r="AR12" s="1022"/>
      <c r="AS12" s="1022"/>
      <c r="AT12" s="1022"/>
      <c r="AU12" s="1022"/>
      <c r="AV12" s="1022"/>
      <c r="AW12" s="1022"/>
      <c r="AX12" s="1022"/>
      <c r="AY12" s="1022"/>
      <c r="AZ12" s="1022"/>
      <c r="BA12" s="1022"/>
      <c r="BB12" s="1022"/>
      <c r="BC12" s="1022"/>
      <c r="BD12" s="1022"/>
      <c r="BE12" s="1022"/>
      <c r="BF12" s="1022"/>
      <c r="BG12" s="1022"/>
      <c r="BH12" s="1022"/>
      <c r="BI12" s="1022"/>
      <c r="BJ12" s="1022"/>
      <c r="BK12" s="1022"/>
      <c r="BL12" s="1022"/>
      <c r="BM12" s="1022"/>
      <c r="BN12" s="1022"/>
      <c r="BO12" s="1310"/>
    </row>
    <row r="13" spans="2:67" s="458" customFormat="1" ht="24.95" customHeight="1" x14ac:dyDescent="0.25">
      <c r="B13" s="1328"/>
      <c r="C13" s="1353"/>
      <c r="D13" s="1350"/>
      <c r="E13" s="666" t="s">
        <v>1421</v>
      </c>
      <c r="F13" s="984"/>
      <c r="G13" s="1156"/>
      <c r="H13" s="1164">
        <v>0.81</v>
      </c>
      <c r="I13" s="1012"/>
      <c r="J13" s="860">
        <f t="shared" si="0"/>
        <v>0.81</v>
      </c>
      <c r="K13" s="658" t="s">
        <v>195</v>
      </c>
      <c r="L13" s="1012"/>
      <c r="M13" s="860"/>
      <c r="N13" s="878"/>
      <c r="O13" s="977"/>
      <c r="P13" s="1029"/>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2"/>
      <c r="AN13" s="1022"/>
      <c r="AO13" s="1022"/>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2"/>
      <c r="BM13" s="1022"/>
      <c r="BN13" s="1022"/>
      <c r="BO13" s="1150"/>
    </row>
    <row r="14" spans="2:67" s="458" customFormat="1" ht="24.95" customHeight="1" x14ac:dyDescent="0.25">
      <c r="B14" s="1328"/>
      <c r="C14" s="872" t="s">
        <v>759</v>
      </c>
      <c r="D14" s="1338" t="s">
        <v>1349</v>
      </c>
      <c r="E14" s="1339"/>
      <c r="F14" s="985"/>
      <c r="G14" s="1156"/>
      <c r="H14" s="1167">
        <v>0.95</v>
      </c>
      <c r="I14" s="1157"/>
      <c r="J14" s="856">
        <f t="shared" si="0"/>
        <v>0.95</v>
      </c>
      <c r="K14" s="534" t="b">
        <f>'Master Dataset'!E56</f>
        <v>0</v>
      </c>
      <c r="L14" s="1015"/>
      <c r="M14" s="856" t="str">
        <f t="shared" si="1"/>
        <v>-</v>
      </c>
      <c r="N14" s="881" t="e">
        <f t="shared" si="2"/>
        <v>#VALUE!</v>
      </c>
      <c r="O14" s="855" t="str">
        <f t="shared" si="3"/>
        <v>-</v>
      </c>
      <c r="P14" s="1029"/>
      <c r="Q14" s="1021"/>
      <c r="R14" s="1021"/>
      <c r="S14" s="1021"/>
      <c r="T14" s="1021"/>
      <c r="U14" s="1021"/>
      <c r="V14" s="1021"/>
      <c r="W14" s="1021"/>
      <c r="X14" s="1021"/>
      <c r="Y14" s="1021"/>
      <c r="Z14" s="1021"/>
      <c r="AA14" s="1021"/>
      <c r="AB14" s="1021"/>
      <c r="AC14" s="1021"/>
      <c r="AD14" s="1021"/>
      <c r="AE14" s="1021"/>
      <c r="AF14" s="1021"/>
      <c r="AG14" s="1021"/>
      <c r="AH14" s="1021"/>
      <c r="AI14" s="1021"/>
      <c r="AJ14" s="1021"/>
      <c r="AK14" s="1021"/>
      <c r="AL14" s="1021"/>
      <c r="AM14" s="1021"/>
      <c r="AN14" s="1021"/>
      <c r="AO14" s="1021"/>
      <c r="AP14" s="1021"/>
      <c r="AQ14" s="1021"/>
      <c r="AR14" s="1021"/>
      <c r="AS14" s="1021"/>
      <c r="AT14" s="1021"/>
      <c r="AU14" s="1021"/>
      <c r="AV14" s="1021"/>
      <c r="AW14" s="1021"/>
      <c r="AX14" s="1021"/>
      <c r="AY14" s="1021"/>
      <c r="AZ14" s="1021"/>
      <c r="BA14" s="1021"/>
      <c r="BB14" s="1021"/>
      <c r="BC14" s="1021"/>
      <c r="BD14" s="1021"/>
      <c r="BE14" s="1021"/>
      <c r="BF14" s="1021"/>
      <c r="BG14" s="1021"/>
      <c r="BH14" s="1021"/>
      <c r="BI14" s="1021"/>
      <c r="BJ14" s="1021"/>
      <c r="BK14" s="1021"/>
      <c r="BL14" s="1021"/>
      <c r="BM14" s="1021"/>
      <c r="BN14" s="1021"/>
      <c r="BO14" s="1175" t="s">
        <v>1476</v>
      </c>
    </row>
    <row r="15" spans="2:67" s="458" customFormat="1" ht="24.95" customHeight="1" x14ac:dyDescent="0.25">
      <c r="B15" s="1328"/>
      <c r="C15" s="1343" t="s">
        <v>1269</v>
      </c>
      <c r="D15" s="1340" t="s">
        <v>1350</v>
      </c>
      <c r="E15" s="667" t="s">
        <v>1264</v>
      </c>
      <c r="F15" s="1309"/>
      <c r="G15" s="982"/>
      <c r="H15" s="1165">
        <v>0.73</v>
      </c>
      <c r="I15" s="1013"/>
      <c r="J15" s="856">
        <f t="shared" si="0"/>
        <v>0.73</v>
      </c>
      <c r="K15" s="657" t="b">
        <f>'Master Dataset'!E57</f>
        <v>0</v>
      </c>
      <c r="L15" s="1016"/>
      <c r="M15" s="856" t="str">
        <f t="shared" si="1"/>
        <v>-</v>
      </c>
      <c r="N15" s="879" t="e">
        <f t="shared" si="2"/>
        <v>#VALUE!</v>
      </c>
      <c r="O15" s="855" t="str">
        <f t="shared" si="3"/>
        <v>-</v>
      </c>
      <c r="P15" s="1029"/>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1"/>
      <c r="AL15" s="1021"/>
      <c r="AM15" s="1021"/>
      <c r="AN15" s="1021"/>
      <c r="AO15" s="1021"/>
      <c r="AP15" s="1021"/>
      <c r="AQ15" s="1021"/>
      <c r="AR15" s="1021"/>
      <c r="AS15" s="1021"/>
      <c r="AT15" s="1021"/>
      <c r="AU15" s="1021"/>
      <c r="AV15" s="1021"/>
      <c r="AW15" s="1021"/>
      <c r="AX15" s="1021"/>
      <c r="AY15" s="1021"/>
      <c r="AZ15" s="1021"/>
      <c r="BA15" s="1021"/>
      <c r="BB15" s="1021"/>
      <c r="BC15" s="1021"/>
      <c r="BD15" s="1021"/>
      <c r="BE15" s="1021"/>
      <c r="BF15" s="1021"/>
      <c r="BG15" s="1021"/>
      <c r="BH15" s="1021"/>
      <c r="BI15" s="1021"/>
      <c r="BJ15" s="1021"/>
      <c r="BK15" s="1021"/>
      <c r="BL15" s="1021"/>
      <c r="BM15" s="1021"/>
      <c r="BN15" s="1021"/>
      <c r="BO15" s="1309" t="s">
        <v>1477</v>
      </c>
    </row>
    <row r="16" spans="2:67" s="458" customFormat="1" ht="24.95" customHeight="1" x14ac:dyDescent="0.25">
      <c r="B16" s="1328"/>
      <c r="C16" s="1337"/>
      <c r="D16" s="1341"/>
      <c r="E16" s="668" t="s">
        <v>1265</v>
      </c>
      <c r="F16" s="1310"/>
      <c r="G16" s="983"/>
      <c r="H16" s="1166">
        <v>0.73</v>
      </c>
      <c r="I16" s="1014"/>
      <c r="J16" s="856">
        <f t="shared" si="0"/>
        <v>0.73</v>
      </c>
      <c r="K16" s="659" t="b">
        <f>'Master Dataset'!E58</f>
        <v>0</v>
      </c>
      <c r="L16" s="1014"/>
      <c r="M16" s="856" t="str">
        <f t="shared" si="1"/>
        <v>-</v>
      </c>
      <c r="N16" s="880" t="e">
        <f t="shared" si="2"/>
        <v>#VALUE!</v>
      </c>
      <c r="O16" s="855" t="str">
        <f t="shared" si="3"/>
        <v>-</v>
      </c>
      <c r="P16" s="1029"/>
      <c r="Q16" s="1022"/>
      <c r="R16" s="1022"/>
      <c r="S16" s="1022"/>
      <c r="T16" s="1022"/>
      <c r="U16" s="1022"/>
      <c r="V16" s="1022"/>
      <c r="W16" s="1022"/>
      <c r="X16" s="1022"/>
      <c r="Y16" s="1022"/>
      <c r="Z16" s="1022"/>
      <c r="AA16" s="1022"/>
      <c r="AB16" s="1022"/>
      <c r="AC16" s="1022"/>
      <c r="AD16" s="1022"/>
      <c r="AE16" s="1022"/>
      <c r="AF16" s="1022"/>
      <c r="AG16" s="1022"/>
      <c r="AH16" s="1022"/>
      <c r="AI16" s="1022"/>
      <c r="AJ16" s="1022"/>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2"/>
      <c r="BG16" s="1022"/>
      <c r="BH16" s="1022"/>
      <c r="BI16" s="1022"/>
      <c r="BJ16" s="1022"/>
      <c r="BK16" s="1022"/>
      <c r="BL16" s="1022"/>
      <c r="BM16" s="1022"/>
      <c r="BN16" s="1022"/>
      <c r="BO16" s="1310"/>
    </row>
    <row r="17" spans="2:67" s="458" customFormat="1" ht="24.95" customHeight="1" x14ac:dyDescent="0.25">
      <c r="B17" s="1329"/>
      <c r="C17" s="1344"/>
      <c r="D17" s="1342"/>
      <c r="E17" s="669" t="s">
        <v>696</v>
      </c>
      <c r="F17" s="1311"/>
      <c r="G17" s="986"/>
      <c r="H17" s="1168">
        <v>0.73</v>
      </c>
      <c r="I17" s="1017"/>
      <c r="J17" s="856">
        <f t="shared" si="0"/>
        <v>0.73</v>
      </c>
      <c r="K17" s="660" t="b">
        <f>'Master Dataset'!E59</f>
        <v>0</v>
      </c>
      <c r="L17" s="1017"/>
      <c r="M17" s="856" t="str">
        <f t="shared" si="1"/>
        <v>-</v>
      </c>
      <c r="N17" s="882" t="e">
        <f t="shared" si="2"/>
        <v>#VALUE!</v>
      </c>
      <c r="O17" s="855" t="str">
        <f t="shared" si="3"/>
        <v>-</v>
      </c>
      <c r="P17" s="1029"/>
      <c r="Q17" s="1023"/>
      <c r="R17" s="1023"/>
      <c r="S17" s="1023"/>
      <c r="T17" s="1023"/>
      <c r="U17" s="1023"/>
      <c r="V17" s="1023"/>
      <c r="W17" s="1023"/>
      <c r="X17" s="1023"/>
      <c r="Y17" s="1023"/>
      <c r="Z17" s="1023"/>
      <c r="AA17" s="1023"/>
      <c r="AB17" s="1023"/>
      <c r="AC17" s="1023"/>
      <c r="AD17" s="1023"/>
      <c r="AE17" s="1023"/>
      <c r="AF17" s="1023"/>
      <c r="AG17" s="1023"/>
      <c r="AH17" s="1023"/>
      <c r="AI17" s="1023"/>
      <c r="AJ17" s="1023"/>
      <c r="AK17" s="1023"/>
      <c r="AL17" s="1023"/>
      <c r="AM17" s="1023"/>
      <c r="AN17" s="1023"/>
      <c r="AO17" s="1023"/>
      <c r="AP17" s="1023"/>
      <c r="AQ17" s="1023"/>
      <c r="AR17" s="1023"/>
      <c r="AS17" s="1023"/>
      <c r="AT17" s="1023"/>
      <c r="AU17" s="1023"/>
      <c r="AV17" s="1023"/>
      <c r="AW17" s="1023"/>
      <c r="AX17" s="1023"/>
      <c r="AY17" s="1023"/>
      <c r="AZ17" s="1023"/>
      <c r="BA17" s="1023"/>
      <c r="BB17" s="1023"/>
      <c r="BC17" s="1023"/>
      <c r="BD17" s="1023"/>
      <c r="BE17" s="1023"/>
      <c r="BF17" s="1023"/>
      <c r="BG17" s="1023"/>
      <c r="BH17" s="1023"/>
      <c r="BI17" s="1023"/>
      <c r="BJ17" s="1023"/>
      <c r="BK17" s="1023"/>
      <c r="BL17" s="1023"/>
      <c r="BM17" s="1023"/>
      <c r="BN17" s="1023"/>
      <c r="BO17" s="1311"/>
    </row>
    <row r="18" spans="2:67" s="458" customFormat="1" ht="24.95" customHeight="1" x14ac:dyDescent="0.25">
      <c r="B18" s="1356" t="s">
        <v>1270</v>
      </c>
      <c r="C18" s="1356" t="s">
        <v>1271</v>
      </c>
      <c r="D18" s="1358" t="s">
        <v>1352</v>
      </c>
      <c r="E18" s="662" t="s">
        <v>1265</v>
      </c>
      <c r="F18" s="1325"/>
      <c r="G18" s="980"/>
      <c r="H18" s="1163">
        <v>0.75</v>
      </c>
      <c r="I18" s="1011"/>
      <c r="J18" s="856">
        <f t="shared" si="0"/>
        <v>0.75</v>
      </c>
      <c r="K18" s="661" t="str">
        <f>'Master Dataset'!Y60</f>
        <v>-</v>
      </c>
      <c r="L18" s="1011"/>
      <c r="M18" s="856" t="str">
        <f t="shared" si="1"/>
        <v>-</v>
      </c>
      <c r="N18" s="877" t="e">
        <f t="shared" si="2"/>
        <v>#VALUE!</v>
      </c>
      <c r="O18" s="855" t="str">
        <f t="shared" si="3"/>
        <v>-</v>
      </c>
      <c r="P18" s="102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c r="AX18" s="1019"/>
      <c r="AY18" s="1019"/>
      <c r="AZ18" s="1019"/>
      <c r="BA18" s="1019"/>
      <c r="BB18" s="1019"/>
      <c r="BC18" s="1019"/>
      <c r="BD18" s="1019"/>
      <c r="BE18" s="1019"/>
      <c r="BF18" s="1019"/>
      <c r="BG18" s="1019"/>
      <c r="BH18" s="1019"/>
      <c r="BI18" s="1019"/>
      <c r="BJ18" s="1019"/>
      <c r="BK18" s="1019"/>
      <c r="BL18" s="1019"/>
      <c r="BM18" s="1019"/>
      <c r="BN18" s="1019"/>
      <c r="BO18" s="1150"/>
    </row>
    <row r="19" spans="2:67" s="458" customFormat="1" ht="24.95" customHeight="1" x14ac:dyDescent="0.25">
      <c r="B19" s="1352"/>
      <c r="C19" s="1353"/>
      <c r="D19" s="1359"/>
      <c r="E19" s="663" t="s">
        <v>696</v>
      </c>
      <c r="F19" s="1313"/>
      <c r="G19" s="981"/>
      <c r="H19" s="1164">
        <v>0.75</v>
      </c>
      <c r="I19" s="1012"/>
      <c r="J19" s="856">
        <f t="shared" si="0"/>
        <v>0.75</v>
      </c>
      <c r="K19" s="658">
        <f>'Master Dataset'!Y61</f>
        <v>0.92400000000000004</v>
      </c>
      <c r="L19" s="1012"/>
      <c r="M19" s="856">
        <f t="shared" si="1"/>
        <v>0.92400000000000004</v>
      </c>
      <c r="N19" s="878">
        <f t="shared" si="2"/>
        <v>0</v>
      </c>
      <c r="O19" s="855">
        <f t="shared" si="3"/>
        <v>-0.17400000000000004</v>
      </c>
      <c r="P19" s="1029"/>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20"/>
      <c r="AM19" s="1020"/>
      <c r="AN19" s="1020"/>
      <c r="AO19" s="1020"/>
      <c r="AP19" s="1020"/>
      <c r="AQ19" s="1020"/>
      <c r="AR19" s="1020"/>
      <c r="AS19" s="1020"/>
      <c r="AT19" s="1020"/>
      <c r="AU19" s="1020"/>
      <c r="AV19" s="1020"/>
      <c r="AW19" s="1020"/>
      <c r="AX19" s="1020"/>
      <c r="AY19" s="1020"/>
      <c r="AZ19" s="1020"/>
      <c r="BA19" s="1020"/>
      <c r="BB19" s="1020"/>
      <c r="BC19" s="1020"/>
      <c r="BD19" s="1020"/>
      <c r="BE19" s="1020"/>
      <c r="BF19" s="1020"/>
      <c r="BG19" s="1020"/>
      <c r="BH19" s="1020"/>
      <c r="BI19" s="1020"/>
      <c r="BJ19" s="1020"/>
      <c r="BK19" s="1020"/>
      <c r="BL19" s="1020"/>
      <c r="BM19" s="1020"/>
      <c r="BN19" s="1020"/>
      <c r="BO19" s="1150"/>
    </row>
    <row r="20" spans="2:67" s="458" customFormat="1" ht="24.95" customHeight="1" x14ac:dyDescent="0.25">
      <c r="B20" s="1352"/>
      <c r="C20" s="872" t="s">
        <v>718</v>
      </c>
      <c r="D20" s="1360" t="s">
        <v>1353</v>
      </c>
      <c r="E20" s="1361"/>
      <c r="F20" s="985"/>
      <c r="G20" s="1156"/>
      <c r="H20" s="1169">
        <v>0.8</v>
      </c>
      <c r="I20" s="1157"/>
      <c r="J20" s="856">
        <f t="shared" si="0"/>
        <v>0.8</v>
      </c>
      <c r="K20" s="534">
        <f>'Master Dataset'!Y62</f>
        <v>4.2000000000000003E-2</v>
      </c>
      <c r="L20" s="1157"/>
      <c r="M20" s="856">
        <f t="shared" si="1"/>
        <v>4.2000000000000003E-2</v>
      </c>
      <c r="N20" s="881">
        <f t="shared" si="2"/>
        <v>0.75800000000000001</v>
      </c>
      <c r="O20" s="855">
        <f t="shared" si="3"/>
        <v>0.75800000000000001</v>
      </c>
      <c r="P20" s="1029"/>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1024"/>
      <c r="BN20" s="1024"/>
      <c r="BO20" s="1150"/>
    </row>
    <row r="21" spans="2:67" s="458" customFormat="1" ht="24.95" customHeight="1" x14ac:dyDescent="0.25">
      <c r="B21" s="1352"/>
      <c r="C21" s="872" t="s">
        <v>1272</v>
      </c>
      <c r="D21" s="1360" t="s">
        <v>1354</v>
      </c>
      <c r="E21" s="1361"/>
      <c r="F21" s="985"/>
      <c r="G21" s="1156"/>
      <c r="H21" s="1169">
        <v>0.1</v>
      </c>
      <c r="I21" s="1157"/>
      <c r="J21" s="856">
        <f t="shared" si="0"/>
        <v>0.1</v>
      </c>
      <c r="K21" s="534" t="str">
        <f>'Master Dataset'!Y63</f>
        <v>-</v>
      </c>
      <c r="L21" s="1157"/>
      <c r="M21" s="856" t="str">
        <f t="shared" si="1"/>
        <v>-</v>
      </c>
      <c r="N21" s="881" t="e">
        <f t="shared" si="2"/>
        <v>#VALUE!</v>
      </c>
      <c r="O21" s="855" t="str">
        <f t="shared" si="3"/>
        <v>-</v>
      </c>
      <c r="P21" s="1029"/>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4"/>
      <c r="BH21" s="1024"/>
      <c r="BI21" s="1024"/>
      <c r="BJ21" s="1024"/>
      <c r="BK21" s="1024"/>
      <c r="BL21" s="1024"/>
      <c r="BM21" s="1024"/>
      <c r="BN21" s="1024"/>
      <c r="BO21" s="1150"/>
    </row>
    <row r="22" spans="2:67" s="458" customFormat="1" ht="24.95" customHeight="1" x14ac:dyDescent="0.25">
      <c r="B22" s="1352"/>
      <c r="C22" s="872" t="s">
        <v>1273</v>
      </c>
      <c r="D22" s="1360" t="s">
        <v>1355</v>
      </c>
      <c r="E22" s="1361"/>
      <c r="F22" s="985"/>
      <c r="G22" s="1156"/>
      <c r="H22" s="1169"/>
      <c r="I22" s="1157"/>
      <c r="J22" s="856" t="str">
        <f t="shared" si="0"/>
        <v>-</v>
      </c>
      <c r="K22" s="534" t="str">
        <f>'Master Dataset'!Y64</f>
        <v>-</v>
      </c>
      <c r="L22" s="1157"/>
      <c r="M22" s="856" t="str">
        <f t="shared" si="1"/>
        <v>-</v>
      </c>
      <c r="N22" s="881" t="e">
        <f t="shared" si="2"/>
        <v>#VALUE!</v>
      </c>
      <c r="O22" s="855" t="str">
        <f t="shared" si="3"/>
        <v>-</v>
      </c>
      <c r="P22" s="1029"/>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4"/>
      <c r="BM22" s="1024"/>
      <c r="BN22" s="1024"/>
      <c r="BO22" s="1150"/>
    </row>
    <row r="23" spans="2:67" s="458" customFormat="1" ht="24.95" customHeight="1" x14ac:dyDescent="0.25">
      <c r="B23" s="1352"/>
      <c r="C23" s="1351" t="s">
        <v>1274</v>
      </c>
      <c r="D23" s="1362" t="s">
        <v>1356</v>
      </c>
      <c r="E23" s="842" t="s">
        <v>1265</v>
      </c>
      <c r="F23" s="1309"/>
      <c r="G23" s="982"/>
      <c r="H23" s="1165">
        <v>0.8</v>
      </c>
      <c r="I23" s="1013"/>
      <c r="J23" s="856">
        <f t="shared" si="0"/>
        <v>0.8</v>
      </c>
      <c r="K23" s="657" t="str">
        <f>'Master Dataset'!Y65</f>
        <v>-</v>
      </c>
      <c r="L23" s="1013"/>
      <c r="M23" s="856" t="str">
        <f t="shared" si="1"/>
        <v>-</v>
      </c>
      <c r="N23" s="879" t="e">
        <f t="shared" si="2"/>
        <v>#VALUE!</v>
      </c>
      <c r="O23" s="855" t="str">
        <f t="shared" si="3"/>
        <v>-</v>
      </c>
      <c r="P23" s="1029"/>
      <c r="Q23" s="1021"/>
      <c r="R23" s="1021"/>
      <c r="S23" s="1021"/>
      <c r="T23" s="1021"/>
      <c r="U23" s="1021"/>
      <c r="V23" s="1021"/>
      <c r="W23" s="1021"/>
      <c r="X23" s="1021"/>
      <c r="Y23" s="1021"/>
      <c r="Z23" s="1021"/>
      <c r="AA23" s="1021"/>
      <c r="AB23" s="1021"/>
      <c r="AC23" s="1021"/>
      <c r="AD23" s="1021"/>
      <c r="AE23" s="1021"/>
      <c r="AF23" s="1021"/>
      <c r="AG23" s="1021"/>
      <c r="AH23" s="1021"/>
      <c r="AI23" s="1021"/>
      <c r="AJ23" s="1021"/>
      <c r="AK23" s="1021"/>
      <c r="AL23" s="1021"/>
      <c r="AM23" s="1021"/>
      <c r="AN23" s="1021"/>
      <c r="AO23" s="1021"/>
      <c r="AP23" s="1021"/>
      <c r="AQ23" s="1021"/>
      <c r="AR23" s="1021"/>
      <c r="AS23" s="1021"/>
      <c r="AT23" s="1021"/>
      <c r="AU23" s="1021"/>
      <c r="AV23" s="1021"/>
      <c r="AW23" s="1021"/>
      <c r="AX23" s="1021"/>
      <c r="AY23" s="1021"/>
      <c r="AZ23" s="1021"/>
      <c r="BA23" s="1021"/>
      <c r="BB23" s="1021"/>
      <c r="BC23" s="1021"/>
      <c r="BD23" s="1021"/>
      <c r="BE23" s="1021"/>
      <c r="BF23" s="1021"/>
      <c r="BG23" s="1021"/>
      <c r="BH23" s="1021"/>
      <c r="BI23" s="1021"/>
      <c r="BJ23" s="1021"/>
      <c r="BK23" s="1021"/>
      <c r="BL23" s="1021"/>
      <c r="BM23" s="1021"/>
      <c r="BN23" s="1021"/>
      <c r="BO23" s="1150"/>
    </row>
    <row r="24" spans="2:67" s="458" customFormat="1" ht="24.95" customHeight="1" x14ac:dyDescent="0.25">
      <c r="B24" s="1352"/>
      <c r="C24" s="1353"/>
      <c r="D24" s="1359"/>
      <c r="E24" s="663" t="s">
        <v>696</v>
      </c>
      <c r="F24" s="1313"/>
      <c r="G24" s="981"/>
      <c r="H24" s="1164">
        <v>0.8</v>
      </c>
      <c r="I24" s="1012"/>
      <c r="J24" s="856">
        <f t="shared" si="0"/>
        <v>0.8</v>
      </c>
      <c r="K24" s="658" t="str">
        <f>'Master Dataset'!Y66</f>
        <v>-</v>
      </c>
      <c r="L24" s="1012"/>
      <c r="M24" s="856" t="str">
        <f t="shared" si="1"/>
        <v>-</v>
      </c>
      <c r="N24" s="878" t="e">
        <f t="shared" si="2"/>
        <v>#VALUE!</v>
      </c>
      <c r="O24" s="855" t="str">
        <f t="shared" si="3"/>
        <v>-</v>
      </c>
      <c r="P24" s="1029"/>
      <c r="Q24" s="1022"/>
      <c r="R24" s="1022"/>
      <c r="S24" s="1022"/>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20"/>
      <c r="AP24" s="1020"/>
      <c r="AQ24" s="1020"/>
      <c r="AR24" s="1020"/>
      <c r="AS24" s="1020"/>
      <c r="AT24" s="1020"/>
      <c r="AU24" s="1020"/>
      <c r="AV24" s="1020"/>
      <c r="AW24" s="1020"/>
      <c r="AX24" s="1020"/>
      <c r="AY24" s="1020"/>
      <c r="AZ24" s="1020"/>
      <c r="BA24" s="1020"/>
      <c r="BB24" s="1020"/>
      <c r="BC24" s="1020"/>
      <c r="BD24" s="1020"/>
      <c r="BE24" s="1020"/>
      <c r="BF24" s="1020"/>
      <c r="BG24" s="1020"/>
      <c r="BH24" s="1020"/>
      <c r="BI24" s="1020"/>
      <c r="BJ24" s="1020"/>
      <c r="BK24" s="1020"/>
      <c r="BL24" s="1020"/>
      <c r="BM24" s="1020"/>
      <c r="BN24" s="1020"/>
      <c r="BO24" s="1150"/>
    </row>
    <row r="25" spans="2:67" s="458" customFormat="1" ht="24.95" customHeight="1" x14ac:dyDescent="0.25">
      <c r="B25" s="1352"/>
      <c r="C25" s="1351" t="s">
        <v>731</v>
      </c>
      <c r="D25" s="1362" t="s">
        <v>1357</v>
      </c>
      <c r="E25" s="842" t="s">
        <v>1265</v>
      </c>
      <c r="F25" s="1309"/>
      <c r="G25" s="982"/>
      <c r="H25" s="1165">
        <v>0.85</v>
      </c>
      <c r="I25" s="1013"/>
      <c r="J25" s="856">
        <f t="shared" si="0"/>
        <v>0.85</v>
      </c>
      <c r="K25" s="657" t="str">
        <f>'Master Dataset'!Y67</f>
        <v>-</v>
      </c>
      <c r="L25" s="1013"/>
      <c r="M25" s="856" t="str">
        <f t="shared" si="1"/>
        <v>-</v>
      </c>
      <c r="N25" s="879" t="e">
        <f t="shared" si="2"/>
        <v>#VALUE!</v>
      </c>
      <c r="O25" s="855" t="str">
        <f t="shared" si="3"/>
        <v>-</v>
      </c>
      <c r="P25" s="1029"/>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c r="BD25" s="1021"/>
      <c r="BE25" s="1021"/>
      <c r="BF25" s="1021"/>
      <c r="BG25" s="1021"/>
      <c r="BH25" s="1021"/>
      <c r="BI25" s="1021"/>
      <c r="BJ25" s="1021"/>
      <c r="BK25" s="1021"/>
      <c r="BL25" s="1021"/>
      <c r="BM25" s="1021"/>
      <c r="BN25" s="1021"/>
      <c r="BO25" s="1150"/>
    </row>
    <row r="26" spans="2:67" s="458" customFormat="1" ht="24.95" customHeight="1" x14ac:dyDescent="0.25">
      <c r="B26" s="1357"/>
      <c r="C26" s="1357"/>
      <c r="D26" s="1363"/>
      <c r="E26" s="669" t="s">
        <v>696</v>
      </c>
      <c r="F26" s="1311"/>
      <c r="G26" s="986"/>
      <c r="H26" s="1168">
        <v>0.85</v>
      </c>
      <c r="I26" s="1017"/>
      <c r="J26" s="856">
        <f t="shared" si="0"/>
        <v>0.85</v>
      </c>
      <c r="K26" s="660" t="str">
        <f>'Master Dataset'!Y68</f>
        <v>-</v>
      </c>
      <c r="L26" s="1017"/>
      <c r="M26" s="856" t="str">
        <f t="shared" si="1"/>
        <v>-</v>
      </c>
      <c r="N26" s="882" t="e">
        <f t="shared" si="2"/>
        <v>#VALUE!</v>
      </c>
      <c r="O26" s="855" t="str">
        <f t="shared" si="3"/>
        <v>-</v>
      </c>
      <c r="P26" s="1029"/>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1023"/>
      <c r="AU26" s="1023"/>
      <c r="AV26" s="1023"/>
      <c r="AW26" s="1023"/>
      <c r="AX26" s="1023"/>
      <c r="AY26" s="1023"/>
      <c r="AZ26" s="1023"/>
      <c r="BA26" s="1023"/>
      <c r="BB26" s="1023"/>
      <c r="BC26" s="1023"/>
      <c r="BD26" s="1023"/>
      <c r="BE26" s="1023"/>
      <c r="BF26" s="1023"/>
      <c r="BG26" s="1023"/>
      <c r="BH26" s="1023"/>
      <c r="BI26" s="1023"/>
      <c r="BJ26" s="1023"/>
      <c r="BK26" s="1023"/>
      <c r="BL26" s="1023"/>
      <c r="BM26" s="1023"/>
      <c r="BN26" s="1023"/>
      <c r="BO26" s="1150"/>
    </row>
    <row r="27" spans="2:67" s="458" customFormat="1" ht="24.95" customHeight="1" x14ac:dyDescent="0.25">
      <c r="B27" s="1356" t="s">
        <v>1276</v>
      </c>
      <c r="C27" s="1356" t="s">
        <v>1277</v>
      </c>
      <c r="D27" s="1358" t="s">
        <v>1358</v>
      </c>
      <c r="E27" s="662" t="s">
        <v>1399</v>
      </c>
      <c r="F27" s="1325"/>
      <c r="G27" s="980"/>
      <c r="H27" s="1163"/>
      <c r="I27" s="1011"/>
      <c r="J27" s="856" t="str">
        <f t="shared" si="0"/>
        <v>-</v>
      </c>
      <c r="K27" s="661" t="str">
        <f>'Master Dataset'!Y69</f>
        <v>-</v>
      </c>
      <c r="L27" s="1011"/>
      <c r="M27" s="856" t="str">
        <f t="shared" si="1"/>
        <v>-</v>
      </c>
      <c r="N27" s="877" t="e">
        <f t="shared" si="2"/>
        <v>#VALUE!</v>
      </c>
      <c r="O27" s="855" t="str">
        <f t="shared" si="3"/>
        <v>-</v>
      </c>
      <c r="P27" s="1029"/>
      <c r="Q27" s="1019"/>
      <c r="R27" s="1019"/>
      <c r="S27" s="1019"/>
      <c r="T27" s="1019"/>
      <c r="U27" s="1019"/>
      <c r="V27" s="1019"/>
      <c r="W27" s="1019"/>
      <c r="X27" s="1019"/>
      <c r="Y27" s="1019"/>
      <c r="Z27" s="1019"/>
      <c r="AA27" s="1019"/>
      <c r="AB27" s="1019"/>
      <c r="AC27" s="1019"/>
      <c r="AD27" s="1019"/>
      <c r="AE27" s="1019"/>
      <c r="AF27" s="1019"/>
      <c r="AG27" s="1019"/>
      <c r="AH27" s="1019"/>
      <c r="AI27" s="1019"/>
      <c r="AJ27" s="1019"/>
      <c r="AK27" s="1019"/>
      <c r="AL27" s="1019"/>
      <c r="AM27" s="1019"/>
      <c r="AN27" s="1019"/>
      <c r="AO27" s="1019"/>
      <c r="AP27" s="1019"/>
      <c r="AQ27" s="1019"/>
      <c r="AR27" s="1019"/>
      <c r="AS27" s="1019"/>
      <c r="AT27" s="1019"/>
      <c r="AU27" s="1019"/>
      <c r="AV27" s="1019"/>
      <c r="AW27" s="1019"/>
      <c r="AX27" s="1019"/>
      <c r="AY27" s="1019"/>
      <c r="AZ27" s="1019"/>
      <c r="BA27" s="1019"/>
      <c r="BB27" s="1019"/>
      <c r="BC27" s="1019"/>
      <c r="BD27" s="1019"/>
      <c r="BE27" s="1019"/>
      <c r="BF27" s="1019"/>
      <c r="BG27" s="1019"/>
      <c r="BH27" s="1019"/>
      <c r="BI27" s="1019"/>
      <c r="BJ27" s="1019"/>
      <c r="BK27" s="1019"/>
      <c r="BL27" s="1019"/>
      <c r="BM27" s="1019"/>
      <c r="BN27" s="1019"/>
      <c r="BO27" s="1150"/>
    </row>
    <row r="28" spans="2:67" s="458" customFormat="1" ht="24.95" customHeight="1" x14ac:dyDescent="0.25">
      <c r="B28" s="1352"/>
      <c r="C28" s="1352"/>
      <c r="D28" s="1366"/>
      <c r="E28" s="668" t="s">
        <v>1400</v>
      </c>
      <c r="F28" s="1310"/>
      <c r="G28" s="983"/>
      <c r="H28" s="1166"/>
      <c r="I28" s="1014"/>
      <c r="J28" s="860" t="str">
        <f t="shared" si="0"/>
        <v>-</v>
      </c>
      <c r="K28" s="659">
        <f>'Master Dataset'!Y70</f>
        <v>0.56399999999999995</v>
      </c>
      <c r="L28" s="1014"/>
      <c r="M28" s="860">
        <f t="shared" si="1"/>
        <v>0.56399999999999995</v>
      </c>
      <c r="N28" s="880" t="e">
        <f t="shared" si="2"/>
        <v>#VALUE!</v>
      </c>
      <c r="O28" s="977" t="e">
        <f t="shared" si="3"/>
        <v>#VALUE!</v>
      </c>
      <c r="P28" s="1029"/>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c r="AN28" s="1022"/>
      <c r="AO28" s="1022"/>
      <c r="AP28" s="1022"/>
      <c r="AQ28" s="1022"/>
      <c r="AR28" s="1022"/>
      <c r="AS28" s="1022"/>
      <c r="AT28" s="1022"/>
      <c r="AU28" s="1022"/>
      <c r="AV28" s="1022"/>
      <c r="AW28" s="1022"/>
      <c r="AX28" s="1022"/>
      <c r="AY28" s="1022"/>
      <c r="AZ28" s="1022"/>
      <c r="BA28" s="1022"/>
      <c r="BB28" s="1022"/>
      <c r="BC28" s="1022"/>
      <c r="BD28" s="1022"/>
      <c r="BE28" s="1022"/>
      <c r="BF28" s="1022"/>
      <c r="BG28" s="1022"/>
      <c r="BH28" s="1022"/>
      <c r="BI28" s="1022"/>
      <c r="BJ28" s="1022"/>
      <c r="BK28" s="1022"/>
      <c r="BL28" s="1022"/>
      <c r="BM28" s="1022"/>
      <c r="BN28" s="1022"/>
      <c r="BO28" s="1150"/>
    </row>
    <row r="29" spans="2:67" s="458" customFormat="1" ht="24.95" customHeight="1" x14ac:dyDescent="0.25">
      <c r="B29" s="1352"/>
      <c r="C29" s="1352"/>
      <c r="D29" s="1359"/>
      <c r="E29" s="663" t="s">
        <v>1422</v>
      </c>
      <c r="F29" s="984"/>
      <c r="G29" s="981"/>
      <c r="H29" s="1164"/>
      <c r="I29" s="1012"/>
      <c r="J29" s="978"/>
      <c r="K29" s="658" t="s">
        <v>195</v>
      </c>
      <c r="L29" s="1012"/>
      <c r="M29" s="978"/>
      <c r="N29" s="878"/>
      <c r="O29" s="979"/>
      <c r="P29" s="1029"/>
      <c r="Q29" s="1020"/>
      <c r="R29" s="1020"/>
      <c r="S29" s="1020"/>
      <c r="T29" s="1020"/>
      <c r="U29" s="1020"/>
      <c r="V29" s="1020"/>
      <c r="W29" s="1020"/>
      <c r="X29" s="1020"/>
      <c r="Y29" s="1020"/>
      <c r="Z29" s="1020"/>
      <c r="AA29" s="1020"/>
      <c r="AB29" s="1020"/>
      <c r="AC29" s="1020"/>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0"/>
      <c r="AY29" s="1020"/>
      <c r="AZ29" s="1020"/>
      <c r="BA29" s="1020"/>
      <c r="BB29" s="1020"/>
      <c r="BC29" s="1020"/>
      <c r="BD29" s="1020"/>
      <c r="BE29" s="1020"/>
      <c r="BF29" s="1020"/>
      <c r="BG29" s="1020"/>
      <c r="BH29" s="1020"/>
      <c r="BI29" s="1020"/>
      <c r="BJ29" s="1020"/>
      <c r="BK29" s="1020"/>
      <c r="BL29" s="1020"/>
      <c r="BM29" s="1020"/>
      <c r="BN29" s="1020"/>
      <c r="BO29" s="1150"/>
    </row>
    <row r="30" spans="2:67" s="458" customFormat="1" ht="24.95" customHeight="1" x14ac:dyDescent="0.25">
      <c r="B30" s="1352"/>
      <c r="C30" s="1352"/>
      <c r="D30" s="1367" t="s">
        <v>1359</v>
      </c>
      <c r="E30" s="668" t="s">
        <v>1401</v>
      </c>
      <c r="F30" s="1382"/>
      <c r="G30" s="983"/>
      <c r="H30" s="1166"/>
      <c r="I30" s="1014"/>
      <c r="J30" s="860" t="str">
        <f t="shared" si="0"/>
        <v>-</v>
      </c>
      <c r="K30" s="659" t="str">
        <f>'Master Dataset'!Y71</f>
        <v>-</v>
      </c>
      <c r="L30" s="1014"/>
      <c r="M30" s="860" t="str">
        <f t="shared" si="1"/>
        <v>-</v>
      </c>
      <c r="N30" s="880" t="e">
        <f t="shared" si="2"/>
        <v>#VALUE!</v>
      </c>
      <c r="O30" s="977" t="str">
        <f t="shared" si="3"/>
        <v>-</v>
      </c>
      <c r="P30" s="1029"/>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1022"/>
      <c r="AY30" s="1022"/>
      <c r="AZ30" s="1022"/>
      <c r="BA30" s="1022"/>
      <c r="BB30" s="1022"/>
      <c r="BC30" s="1022"/>
      <c r="BD30" s="1022"/>
      <c r="BE30" s="1022"/>
      <c r="BF30" s="1022"/>
      <c r="BG30" s="1022"/>
      <c r="BH30" s="1022"/>
      <c r="BI30" s="1022"/>
      <c r="BJ30" s="1022"/>
      <c r="BK30" s="1022"/>
      <c r="BL30" s="1022"/>
      <c r="BM30" s="1022"/>
      <c r="BN30" s="1022"/>
      <c r="BO30" s="1150"/>
    </row>
    <row r="31" spans="2:67" s="458" customFormat="1" ht="24.95" customHeight="1" x14ac:dyDescent="0.25">
      <c r="B31" s="1352"/>
      <c r="C31" s="1352"/>
      <c r="D31" s="1366"/>
      <c r="E31" s="668" t="s">
        <v>1402</v>
      </c>
      <c r="F31" s="1310"/>
      <c r="G31" s="983"/>
      <c r="H31" s="1166"/>
      <c r="I31" s="1014"/>
      <c r="J31" s="860" t="str">
        <f t="shared" si="0"/>
        <v>-</v>
      </c>
      <c r="K31" s="659">
        <f>'Master Dataset'!Y72</f>
        <v>0.52100000000000002</v>
      </c>
      <c r="L31" s="1014"/>
      <c r="M31" s="860">
        <f t="shared" si="1"/>
        <v>0.52100000000000002</v>
      </c>
      <c r="N31" s="880" t="e">
        <f t="shared" si="2"/>
        <v>#VALUE!</v>
      </c>
      <c r="O31" s="977" t="e">
        <f t="shared" si="3"/>
        <v>#VALUE!</v>
      </c>
      <c r="P31" s="1029"/>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022"/>
      <c r="AS31" s="1022"/>
      <c r="AT31" s="1022"/>
      <c r="AU31" s="1022"/>
      <c r="AV31" s="1022"/>
      <c r="AW31" s="1022"/>
      <c r="AX31" s="1022"/>
      <c r="AY31" s="1022"/>
      <c r="AZ31" s="1022"/>
      <c r="BA31" s="1022"/>
      <c r="BB31" s="1022"/>
      <c r="BC31" s="1022"/>
      <c r="BD31" s="1022"/>
      <c r="BE31" s="1022"/>
      <c r="BF31" s="1022"/>
      <c r="BG31" s="1022"/>
      <c r="BH31" s="1022"/>
      <c r="BI31" s="1022"/>
      <c r="BJ31" s="1022"/>
      <c r="BK31" s="1022"/>
      <c r="BL31" s="1022"/>
      <c r="BM31" s="1022"/>
      <c r="BN31" s="1022"/>
      <c r="BO31" s="1150"/>
    </row>
    <row r="32" spans="2:67" s="458" customFormat="1" ht="24.95" customHeight="1" x14ac:dyDescent="0.25">
      <c r="B32" s="1352"/>
      <c r="C32" s="1353"/>
      <c r="D32" s="1359"/>
      <c r="E32" s="663" t="s">
        <v>1423</v>
      </c>
      <c r="F32" s="987"/>
      <c r="G32" s="983"/>
      <c r="H32" s="1166"/>
      <c r="I32" s="1014"/>
      <c r="J32" s="860"/>
      <c r="K32" s="659" t="s">
        <v>195</v>
      </c>
      <c r="L32" s="1014"/>
      <c r="M32" s="860"/>
      <c r="N32" s="880"/>
      <c r="O32" s="977"/>
      <c r="P32" s="1029"/>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c r="AX32" s="1022"/>
      <c r="AY32" s="1022"/>
      <c r="AZ32" s="1022"/>
      <c r="BA32" s="1022"/>
      <c r="BB32" s="1022"/>
      <c r="BC32" s="1022"/>
      <c r="BD32" s="1022"/>
      <c r="BE32" s="1022"/>
      <c r="BF32" s="1022"/>
      <c r="BG32" s="1022"/>
      <c r="BH32" s="1022"/>
      <c r="BI32" s="1022"/>
      <c r="BJ32" s="1022"/>
      <c r="BK32" s="1022"/>
      <c r="BL32" s="1022"/>
      <c r="BM32" s="1022"/>
      <c r="BN32" s="1022"/>
      <c r="BO32" s="1150"/>
    </row>
    <row r="33" spans="2:67" s="458" customFormat="1" ht="24.95" customHeight="1" x14ac:dyDescent="0.25">
      <c r="B33" s="1352"/>
      <c r="C33" s="1351" t="s">
        <v>1278</v>
      </c>
      <c r="D33" s="1362" t="s">
        <v>1360</v>
      </c>
      <c r="E33" s="667" t="s">
        <v>697</v>
      </c>
      <c r="F33" s="1309"/>
      <c r="G33" s="982"/>
      <c r="H33" s="1165">
        <v>0.8</v>
      </c>
      <c r="I33" s="1013"/>
      <c r="J33" s="856">
        <f t="shared" si="0"/>
        <v>0.8</v>
      </c>
      <c r="K33" s="657" t="str">
        <f>'Master Dataset'!Y73</f>
        <v>-</v>
      </c>
      <c r="L33" s="1013"/>
      <c r="M33" s="856" t="str">
        <f t="shared" si="1"/>
        <v>-</v>
      </c>
      <c r="N33" s="879" t="e">
        <f t="shared" si="2"/>
        <v>#VALUE!</v>
      </c>
      <c r="O33" s="855" t="str">
        <f t="shared" si="3"/>
        <v>-</v>
      </c>
      <c r="P33" s="1029"/>
      <c r="Q33" s="1021"/>
      <c r="R33" s="1021"/>
      <c r="S33" s="1021"/>
      <c r="T33" s="1021"/>
      <c r="U33" s="1021"/>
      <c r="V33" s="1021"/>
      <c r="W33" s="1021"/>
      <c r="X33" s="1021"/>
      <c r="Y33" s="1021"/>
      <c r="Z33" s="1021"/>
      <c r="AA33" s="1021"/>
      <c r="AB33" s="1021"/>
      <c r="AC33" s="1021"/>
      <c r="AD33" s="1021"/>
      <c r="AE33" s="1021"/>
      <c r="AF33" s="1021"/>
      <c r="AG33" s="1021"/>
      <c r="AH33" s="1021"/>
      <c r="AI33" s="1021"/>
      <c r="AJ33" s="1021"/>
      <c r="AK33" s="1021"/>
      <c r="AL33" s="1021"/>
      <c r="AM33" s="1021"/>
      <c r="AN33" s="1021"/>
      <c r="AO33" s="1021"/>
      <c r="AP33" s="1021"/>
      <c r="AQ33" s="1021"/>
      <c r="AR33" s="1021"/>
      <c r="AS33" s="1021"/>
      <c r="AT33" s="1021"/>
      <c r="AU33" s="1021"/>
      <c r="AV33" s="1021"/>
      <c r="AW33" s="1021"/>
      <c r="AX33" s="1021"/>
      <c r="AY33" s="1021"/>
      <c r="AZ33" s="1021"/>
      <c r="BA33" s="1021"/>
      <c r="BB33" s="1021"/>
      <c r="BC33" s="1021"/>
      <c r="BD33" s="1021"/>
      <c r="BE33" s="1021"/>
      <c r="BF33" s="1021"/>
      <c r="BG33" s="1021"/>
      <c r="BH33" s="1021"/>
      <c r="BI33" s="1021"/>
      <c r="BJ33" s="1021"/>
      <c r="BK33" s="1021"/>
      <c r="BL33" s="1021"/>
      <c r="BM33" s="1021"/>
      <c r="BN33" s="1021"/>
      <c r="BO33" s="1150"/>
    </row>
    <row r="34" spans="2:67" s="458" customFormat="1" ht="24.95" customHeight="1" x14ac:dyDescent="0.25">
      <c r="B34" s="1352"/>
      <c r="C34" s="1353"/>
      <c r="D34" s="1359"/>
      <c r="E34" s="668" t="s">
        <v>696</v>
      </c>
      <c r="F34" s="1313"/>
      <c r="G34" s="981"/>
      <c r="H34" s="1164">
        <v>0.8</v>
      </c>
      <c r="I34" s="1012"/>
      <c r="J34" s="856">
        <f t="shared" si="0"/>
        <v>0.8</v>
      </c>
      <c r="K34" s="658" t="str">
        <f>'Master Dataset'!Y74</f>
        <v>-</v>
      </c>
      <c r="L34" s="1012"/>
      <c r="M34" s="856" t="str">
        <f t="shared" si="1"/>
        <v>-</v>
      </c>
      <c r="N34" s="878" t="e">
        <f t="shared" si="2"/>
        <v>#VALUE!</v>
      </c>
      <c r="O34" s="855" t="str">
        <f t="shared" si="3"/>
        <v>-</v>
      </c>
      <c r="P34" s="1029"/>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0"/>
      <c r="AL34" s="1020"/>
      <c r="AM34" s="1020"/>
      <c r="AN34" s="1020"/>
      <c r="AO34" s="1020"/>
      <c r="AP34" s="1020"/>
      <c r="AQ34" s="1020"/>
      <c r="AR34" s="1020"/>
      <c r="AS34" s="1020"/>
      <c r="AT34" s="1020"/>
      <c r="AU34" s="1020"/>
      <c r="AV34" s="1020"/>
      <c r="AW34" s="1020"/>
      <c r="AX34" s="1020"/>
      <c r="AY34" s="1020"/>
      <c r="AZ34" s="1020"/>
      <c r="BA34" s="1020"/>
      <c r="BB34" s="1020"/>
      <c r="BC34" s="1020"/>
      <c r="BD34" s="1020"/>
      <c r="BE34" s="1020"/>
      <c r="BF34" s="1020"/>
      <c r="BG34" s="1020"/>
      <c r="BH34" s="1020"/>
      <c r="BI34" s="1020"/>
      <c r="BJ34" s="1020"/>
      <c r="BK34" s="1020"/>
      <c r="BL34" s="1020"/>
      <c r="BM34" s="1020"/>
      <c r="BN34" s="1020"/>
      <c r="BO34" s="1150"/>
    </row>
    <row r="35" spans="2:67" s="458" customFormat="1" ht="24.95" customHeight="1" x14ac:dyDescent="0.25">
      <c r="B35" s="1357"/>
      <c r="C35" s="672" t="s">
        <v>778</v>
      </c>
      <c r="D35" s="1364" t="s">
        <v>1424</v>
      </c>
      <c r="E35" s="1365"/>
      <c r="F35" s="988"/>
      <c r="G35" s="989"/>
      <c r="H35" s="1170" t="s">
        <v>1473</v>
      </c>
      <c r="I35" s="1018"/>
      <c r="J35" s="856" t="str">
        <f t="shared" si="0"/>
        <v>-</v>
      </c>
      <c r="K35" s="535" t="str">
        <f>'Master Dataset'!Y75</f>
        <v>-</v>
      </c>
      <c r="L35" s="1018"/>
      <c r="M35" s="856" t="str">
        <f t="shared" si="1"/>
        <v>-</v>
      </c>
      <c r="N35" s="883" t="str">
        <f>IF(L35="Yes",1,(IF(L35="No",0,"-")))</f>
        <v>-</v>
      </c>
      <c r="O35" s="855"/>
      <c r="P35" s="1029"/>
      <c r="Q35" s="1025"/>
      <c r="R35" s="1025"/>
      <c r="S35" s="1025"/>
      <c r="T35" s="1025"/>
      <c r="U35" s="1025"/>
      <c r="V35" s="1025"/>
      <c r="W35" s="1025"/>
      <c r="X35" s="1025"/>
      <c r="Y35" s="1025"/>
      <c r="Z35" s="1025"/>
      <c r="AA35" s="1025"/>
      <c r="AB35" s="1025"/>
      <c r="AC35" s="1025"/>
      <c r="AD35" s="1025"/>
      <c r="AE35" s="1025"/>
      <c r="AF35" s="1025"/>
      <c r="AG35" s="1025"/>
      <c r="AH35" s="1025"/>
      <c r="AI35" s="1025"/>
      <c r="AJ35" s="1025"/>
      <c r="AK35" s="1025"/>
      <c r="AL35" s="1025"/>
      <c r="AM35" s="1025"/>
      <c r="AN35" s="1025"/>
      <c r="AO35" s="1025"/>
      <c r="AP35" s="1025"/>
      <c r="AQ35" s="1025"/>
      <c r="AR35" s="1025"/>
      <c r="AS35" s="1025"/>
      <c r="AT35" s="1025"/>
      <c r="AU35" s="1025"/>
      <c r="AV35" s="1025"/>
      <c r="AW35" s="1025"/>
      <c r="AX35" s="1025"/>
      <c r="AY35" s="1025"/>
      <c r="AZ35" s="1025"/>
      <c r="BA35" s="1025"/>
      <c r="BB35" s="1025"/>
      <c r="BC35" s="1025"/>
      <c r="BD35" s="1025"/>
      <c r="BE35" s="1025"/>
      <c r="BF35" s="1025"/>
      <c r="BG35" s="1025"/>
      <c r="BH35" s="1025"/>
      <c r="BI35" s="1025"/>
      <c r="BJ35" s="1025"/>
      <c r="BK35" s="1025"/>
      <c r="BL35" s="1025"/>
      <c r="BM35" s="1025"/>
      <c r="BN35" s="1025"/>
      <c r="BO35" s="1150"/>
    </row>
    <row r="36" spans="2:67" s="680" customFormat="1" ht="24.95" customHeight="1" x14ac:dyDescent="0.3">
      <c r="B36" s="1368" t="s">
        <v>1280</v>
      </c>
      <c r="C36" s="1369"/>
      <c r="D36" s="1369"/>
      <c r="E36" s="1370"/>
      <c r="F36" s="870"/>
      <c r="G36" s="699"/>
      <c r="H36" s="699"/>
      <c r="I36" s="699"/>
      <c r="J36" s="856"/>
      <c r="K36" s="699"/>
      <c r="L36" s="699"/>
      <c r="M36" s="861"/>
      <c r="N36" s="863"/>
      <c r="O36" s="855"/>
      <c r="P36" s="1032"/>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4"/>
      <c r="BL36" s="864"/>
      <c r="BM36" s="864"/>
      <c r="BN36" s="862"/>
      <c r="BO36" s="1151"/>
    </row>
    <row r="37" spans="2:67" s="33" customFormat="1" ht="24.95" customHeight="1" x14ac:dyDescent="0.25">
      <c r="B37" s="1371" t="s">
        <v>1282</v>
      </c>
      <c r="C37" s="1356" t="s">
        <v>1283</v>
      </c>
      <c r="D37" s="1374" t="s">
        <v>1361</v>
      </c>
      <c r="E37" s="687" t="s">
        <v>697</v>
      </c>
      <c r="F37" s="1378"/>
      <c r="G37" s="990"/>
      <c r="H37" s="697"/>
      <c r="I37" s="1003"/>
      <c r="J37" s="856" t="str">
        <f t="shared" si="0"/>
        <v>-</v>
      </c>
      <c r="K37" s="859" t="str">
        <f>'Master Dataset'!Y76</f>
        <v>-</v>
      </c>
      <c r="L37" s="1003"/>
      <c r="M37" s="856" t="str">
        <f t="shared" si="1"/>
        <v>-</v>
      </c>
      <c r="N37" s="877" t="e">
        <f t="shared" ref="N37:N56" si="4">MAX(0,(IF(ISNUMBER(O37),(O37),"-")))</f>
        <v>#VALUE!</v>
      </c>
      <c r="O37" s="855" t="str">
        <f t="shared" si="3"/>
        <v>-</v>
      </c>
      <c r="P37" s="1029"/>
      <c r="Q37" s="1019"/>
      <c r="R37" s="1019"/>
      <c r="S37" s="1019"/>
      <c r="T37" s="1019"/>
      <c r="U37" s="1019"/>
      <c r="V37" s="1019"/>
      <c r="W37" s="1019"/>
      <c r="X37" s="1019"/>
      <c r="Y37" s="1019"/>
      <c r="Z37" s="1019"/>
      <c r="AA37" s="1019"/>
      <c r="AB37" s="1019"/>
      <c r="AC37" s="1019"/>
      <c r="AD37" s="1019"/>
      <c r="AE37" s="1019"/>
      <c r="AF37" s="1019"/>
      <c r="AG37" s="1019"/>
      <c r="AH37" s="1019"/>
      <c r="AI37" s="1019"/>
      <c r="AJ37" s="1019"/>
      <c r="AK37" s="1019"/>
      <c r="AL37" s="1019"/>
      <c r="AM37" s="1019"/>
      <c r="AN37" s="1019"/>
      <c r="AO37" s="1019"/>
      <c r="AP37" s="1019"/>
      <c r="AQ37" s="1019"/>
      <c r="AR37" s="1019"/>
      <c r="AS37" s="1019"/>
      <c r="AT37" s="1019"/>
      <c r="AU37" s="1019"/>
      <c r="AV37" s="1019"/>
      <c r="AW37" s="1019"/>
      <c r="AX37" s="1019"/>
      <c r="AY37" s="1019"/>
      <c r="AZ37" s="1019"/>
      <c r="BA37" s="1019"/>
      <c r="BB37" s="1019"/>
      <c r="BC37" s="1019"/>
      <c r="BD37" s="1019"/>
      <c r="BE37" s="1019"/>
      <c r="BF37" s="1019"/>
      <c r="BG37" s="1019"/>
      <c r="BH37" s="1019"/>
      <c r="BI37" s="1019"/>
      <c r="BJ37" s="1019"/>
      <c r="BK37" s="1019"/>
      <c r="BL37" s="1019"/>
      <c r="BM37" s="1019"/>
      <c r="BN37" s="1019"/>
      <c r="BO37" s="1152"/>
    </row>
    <row r="38" spans="2:67" s="33" customFormat="1" ht="24.95" customHeight="1" x14ac:dyDescent="0.25">
      <c r="B38" s="1372"/>
      <c r="C38" s="1353"/>
      <c r="D38" s="1359"/>
      <c r="E38" s="666" t="s">
        <v>696</v>
      </c>
      <c r="F38" s="1313"/>
      <c r="G38" s="991"/>
      <c r="H38" s="691"/>
      <c r="I38" s="1004"/>
      <c r="J38" s="856" t="str">
        <f t="shared" si="0"/>
        <v>-</v>
      </c>
      <c r="K38" s="694" t="str">
        <f>'Master Dataset'!Y77</f>
        <v>-</v>
      </c>
      <c r="L38" s="1004"/>
      <c r="M38" s="856" t="str">
        <f t="shared" si="1"/>
        <v>-</v>
      </c>
      <c r="N38" s="878" t="e">
        <f t="shared" si="4"/>
        <v>#VALUE!</v>
      </c>
      <c r="O38" s="855" t="str">
        <f t="shared" si="3"/>
        <v>-</v>
      </c>
      <c r="P38" s="1029"/>
      <c r="Q38" s="1020"/>
      <c r="R38" s="1020"/>
      <c r="S38" s="1020"/>
      <c r="T38" s="1020"/>
      <c r="U38" s="1020"/>
      <c r="V38" s="1020"/>
      <c r="W38" s="1020"/>
      <c r="X38" s="1020"/>
      <c r="Y38" s="1020"/>
      <c r="Z38" s="1020"/>
      <c r="AA38" s="1020"/>
      <c r="AB38" s="1020"/>
      <c r="AC38" s="1020"/>
      <c r="AD38" s="1020"/>
      <c r="AE38" s="1020"/>
      <c r="AF38" s="1020"/>
      <c r="AG38" s="1020"/>
      <c r="AH38" s="1020"/>
      <c r="AI38" s="1020"/>
      <c r="AJ38" s="1020"/>
      <c r="AK38" s="1020"/>
      <c r="AL38" s="1020"/>
      <c r="AM38" s="1020"/>
      <c r="AN38" s="1020"/>
      <c r="AO38" s="1020"/>
      <c r="AP38" s="1020"/>
      <c r="AQ38" s="1020"/>
      <c r="AR38" s="1020"/>
      <c r="AS38" s="1020"/>
      <c r="AT38" s="1020"/>
      <c r="AU38" s="1020"/>
      <c r="AV38" s="1020"/>
      <c r="AW38" s="1020"/>
      <c r="AX38" s="1020"/>
      <c r="AY38" s="1020"/>
      <c r="AZ38" s="1020"/>
      <c r="BA38" s="1020"/>
      <c r="BB38" s="1020"/>
      <c r="BC38" s="1020"/>
      <c r="BD38" s="1020"/>
      <c r="BE38" s="1020"/>
      <c r="BF38" s="1020"/>
      <c r="BG38" s="1020"/>
      <c r="BH38" s="1020"/>
      <c r="BI38" s="1020"/>
      <c r="BJ38" s="1020"/>
      <c r="BK38" s="1020"/>
      <c r="BL38" s="1020"/>
      <c r="BM38" s="1020"/>
      <c r="BN38" s="1020"/>
      <c r="BO38" s="1152"/>
    </row>
    <row r="39" spans="2:67" s="33" customFormat="1" ht="24.95" customHeight="1" x14ac:dyDescent="0.25">
      <c r="B39" s="1372"/>
      <c r="C39" s="872" t="s">
        <v>1284</v>
      </c>
      <c r="D39" s="1338" t="s">
        <v>1362</v>
      </c>
      <c r="E39" s="1339"/>
      <c r="F39" s="992"/>
      <c r="G39" s="1158"/>
      <c r="H39" s="691"/>
      <c r="I39" s="1160"/>
      <c r="J39" s="856" t="str">
        <f t="shared" si="0"/>
        <v>-</v>
      </c>
      <c r="K39" s="578" t="str">
        <f>'Master Dataset'!Y78</f>
        <v>-</v>
      </c>
      <c r="L39" s="1160"/>
      <c r="M39" s="856" t="str">
        <f t="shared" si="1"/>
        <v>-</v>
      </c>
      <c r="N39" s="881" t="e">
        <f t="shared" si="4"/>
        <v>#VALUE!</v>
      </c>
      <c r="O39" s="855" t="str">
        <f t="shared" si="3"/>
        <v>-</v>
      </c>
      <c r="P39" s="1029"/>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4"/>
      <c r="BC39" s="1024"/>
      <c r="BD39" s="1024"/>
      <c r="BE39" s="1024"/>
      <c r="BF39" s="1024"/>
      <c r="BG39" s="1024"/>
      <c r="BH39" s="1024"/>
      <c r="BI39" s="1024"/>
      <c r="BJ39" s="1024"/>
      <c r="BK39" s="1024"/>
      <c r="BL39" s="1024"/>
      <c r="BM39" s="1024"/>
      <c r="BN39" s="1024"/>
      <c r="BO39" s="1152"/>
    </row>
    <row r="40" spans="2:67" s="33" customFormat="1" ht="49.5" customHeight="1" x14ac:dyDescent="0.25">
      <c r="B40" s="1372"/>
      <c r="C40" s="869" t="s">
        <v>781</v>
      </c>
      <c r="D40" s="1338" t="s">
        <v>1363</v>
      </c>
      <c r="E40" s="1339"/>
      <c r="F40" s="993"/>
      <c r="G40" s="1159"/>
      <c r="H40" s="691"/>
      <c r="I40" s="1161"/>
      <c r="J40" s="856" t="str">
        <f t="shared" si="0"/>
        <v>-</v>
      </c>
      <c r="K40" s="686" t="str">
        <f>'Master Dataset'!Y79</f>
        <v>-</v>
      </c>
      <c r="L40" s="1161"/>
      <c r="M40" s="856" t="str">
        <f t="shared" si="1"/>
        <v>-</v>
      </c>
      <c r="N40" s="881" t="e">
        <f t="shared" si="4"/>
        <v>#VALUE!</v>
      </c>
      <c r="O40" s="855" t="str">
        <f t="shared" si="3"/>
        <v>-</v>
      </c>
      <c r="P40" s="1029"/>
      <c r="Q40" s="1021"/>
      <c r="R40" s="1021"/>
      <c r="S40" s="1021"/>
      <c r="T40" s="1021"/>
      <c r="U40" s="1021"/>
      <c r="V40" s="1021"/>
      <c r="W40" s="1021"/>
      <c r="X40" s="1021"/>
      <c r="Y40" s="1021"/>
      <c r="Z40" s="1021"/>
      <c r="AA40" s="1021"/>
      <c r="AB40" s="1021"/>
      <c r="AC40" s="1021"/>
      <c r="AD40" s="1021"/>
      <c r="AE40" s="1021"/>
      <c r="AF40" s="1021"/>
      <c r="AG40" s="1021"/>
      <c r="AH40" s="1021"/>
      <c r="AI40" s="1021"/>
      <c r="AJ40" s="1021"/>
      <c r="AK40" s="1021"/>
      <c r="AL40" s="1021"/>
      <c r="AM40" s="1021"/>
      <c r="AN40" s="1021"/>
      <c r="AO40" s="1021"/>
      <c r="AP40" s="1021"/>
      <c r="AQ40" s="1021"/>
      <c r="AR40" s="1021"/>
      <c r="AS40" s="1021"/>
      <c r="AT40" s="1021"/>
      <c r="AU40" s="1021"/>
      <c r="AV40" s="1021"/>
      <c r="AW40" s="1021"/>
      <c r="AX40" s="1021"/>
      <c r="AY40" s="1021"/>
      <c r="AZ40" s="1021"/>
      <c r="BA40" s="1021"/>
      <c r="BB40" s="1021"/>
      <c r="BC40" s="1021"/>
      <c r="BD40" s="1021"/>
      <c r="BE40" s="1021"/>
      <c r="BF40" s="1021"/>
      <c r="BG40" s="1021"/>
      <c r="BH40" s="1021"/>
      <c r="BI40" s="1021"/>
      <c r="BJ40" s="1021"/>
      <c r="BK40" s="1021"/>
      <c r="BL40" s="1021"/>
      <c r="BM40" s="1021"/>
      <c r="BN40" s="1021"/>
      <c r="BO40" s="1152"/>
    </row>
    <row r="41" spans="2:67" s="33" customFormat="1" ht="24.95" customHeight="1" x14ac:dyDescent="0.25">
      <c r="B41" s="1372"/>
      <c r="C41" s="869" t="s">
        <v>1285</v>
      </c>
      <c r="D41" s="1338" t="s">
        <v>1364</v>
      </c>
      <c r="E41" s="1339"/>
      <c r="F41" s="993"/>
      <c r="G41" s="1159"/>
      <c r="H41" s="691"/>
      <c r="I41" s="1161">
        <v>0.22</v>
      </c>
      <c r="J41" s="856">
        <f t="shared" si="0"/>
        <v>0.22</v>
      </c>
      <c r="K41" s="686" t="str">
        <f>'Master Dataset'!Y80</f>
        <v>-</v>
      </c>
      <c r="L41" s="1161"/>
      <c r="M41" s="856" t="str">
        <f t="shared" si="1"/>
        <v>-</v>
      </c>
      <c r="N41" s="881" t="e">
        <f t="shared" si="4"/>
        <v>#VALUE!</v>
      </c>
      <c r="O41" s="855" t="str">
        <f t="shared" si="3"/>
        <v>-</v>
      </c>
      <c r="P41" s="1029"/>
      <c r="Q41" s="1021"/>
      <c r="R41" s="1021"/>
      <c r="S41" s="1021"/>
      <c r="T41" s="1021"/>
      <c r="U41" s="1021"/>
      <c r="V41" s="1021"/>
      <c r="W41" s="1021"/>
      <c r="X41" s="1021"/>
      <c r="Y41" s="1021"/>
      <c r="Z41" s="1021"/>
      <c r="AA41" s="1021"/>
      <c r="AB41" s="1021"/>
      <c r="AC41" s="1021"/>
      <c r="AD41" s="1021"/>
      <c r="AE41" s="1021"/>
      <c r="AF41" s="1021"/>
      <c r="AG41" s="1021"/>
      <c r="AH41" s="1021"/>
      <c r="AI41" s="1021"/>
      <c r="AJ41" s="1021"/>
      <c r="AK41" s="1021"/>
      <c r="AL41" s="1021"/>
      <c r="AM41" s="1021"/>
      <c r="AN41" s="1021"/>
      <c r="AO41" s="1021"/>
      <c r="AP41" s="1021"/>
      <c r="AQ41" s="1021"/>
      <c r="AR41" s="1021"/>
      <c r="AS41" s="1021"/>
      <c r="AT41" s="1021"/>
      <c r="AU41" s="1021"/>
      <c r="AV41" s="1021"/>
      <c r="AW41" s="1021"/>
      <c r="AX41" s="1021"/>
      <c r="AY41" s="1021"/>
      <c r="AZ41" s="1021"/>
      <c r="BA41" s="1021"/>
      <c r="BB41" s="1021"/>
      <c r="BC41" s="1021"/>
      <c r="BD41" s="1021"/>
      <c r="BE41" s="1021"/>
      <c r="BF41" s="1021"/>
      <c r="BG41" s="1021"/>
      <c r="BH41" s="1021"/>
      <c r="BI41" s="1021"/>
      <c r="BJ41" s="1021"/>
      <c r="BK41" s="1021"/>
      <c r="BL41" s="1021"/>
      <c r="BM41" s="1021"/>
      <c r="BN41" s="1021"/>
      <c r="BO41" s="1152"/>
    </row>
    <row r="42" spans="2:67" s="33" customFormat="1" ht="24.95" customHeight="1" x14ac:dyDescent="0.25">
      <c r="B42" s="1372"/>
      <c r="C42" s="1351" t="s">
        <v>1286</v>
      </c>
      <c r="D42" s="1375" t="s">
        <v>1365</v>
      </c>
      <c r="E42" s="664" t="s">
        <v>697</v>
      </c>
      <c r="F42" s="1312"/>
      <c r="G42" s="994"/>
      <c r="H42" s="691"/>
      <c r="I42" s="1005"/>
      <c r="J42" s="856" t="str">
        <f t="shared" si="0"/>
        <v>-</v>
      </c>
      <c r="K42" s="686" t="str">
        <f>'Master Dataset'!Y81</f>
        <v>-</v>
      </c>
      <c r="L42" s="1005"/>
      <c r="M42" s="856" t="str">
        <f t="shared" si="1"/>
        <v>-</v>
      </c>
      <c r="N42" s="879" t="e">
        <f t="shared" si="4"/>
        <v>#VALUE!</v>
      </c>
      <c r="O42" s="855" t="str">
        <f t="shared" si="3"/>
        <v>-</v>
      </c>
      <c r="P42" s="1029"/>
      <c r="Q42" s="1021"/>
      <c r="R42" s="1021"/>
      <c r="S42" s="1021"/>
      <c r="T42" s="1021"/>
      <c r="U42" s="1021"/>
      <c r="V42" s="1021"/>
      <c r="W42" s="1021"/>
      <c r="X42" s="1021"/>
      <c r="Y42" s="1021"/>
      <c r="Z42" s="1021"/>
      <c r="AA42" s="1021"/>
      <c r="AB42" s="1021"/>
      <c r="AC42" s="1021"/>
      <c r="AD42" s="1021"/>
      <c r="AE42" s="1021"/>
      <c r="AF42" s="1021"/>
      <c r="AG42" s="1021"/>
      <c r="AH42" s="1021"/>
      <c r="AI42" s="1021"/>
      <c r="AJ42" s="1021"/>
      <c r="AK42" s="1021"/>
      <c r="AL42" s="1021"/>
      <c r="AM42" s="1021"/>
      <c r="AN42" s="1021"/>
      <c r="AO42" s="1021"/>
      <c r="AP42" s="1021"/>
      <c r="AQ42" s="1021"/>
      <c r="AR42" s="1021"/>
      <c r="AS42" s="1021"/>
      <c r="AT42" s="1021"/>
      <c r="AU42" s="1021"/>
      <c r="AV42" s="1021"/>
      <c r="AW42" s="1021"/>
      <c r="AX42" s="1021"/>
      <c r="AY42" s="1021"/>
      <c r="AZ42" s="1021"/>
      <c r="BA42" s="1021"/>
      <c r="BB42" s="1021"/>
      <c r="BC42" s="1021"/>
      <c r="BD42" s="1021"/>
      <c r="BE42" s="1021"/>
      <c r="BF42" s="1021"/>
      <c r="BG42" s="1021"/>
      <c r="BH42" s="1021"/>
      <c r="BI42" s="1021"/>
      <c r="BJ42" s="1021"/>
      <c r="BK42" s="1021"/>
      <c r="BL42" s="1021"/>
      <c r="BM42" s="1021"/>
      <c r="BN42" s="1021"/>
      <c r="BO42" s="1312" t="s">
        <v>1478</v>
      </c>
    </row>
    <row r="43" spans="2:67" s="33" customFormat="1" ht="24.95" customHeight="1" x14ac:dyDescent="0.25">
      <c r="B43" s="1372"/>
      <c r="C43" s="1353"/>
      <c r="D43" s="1359"/>
      <c r="E43" s="665" t="s">
        <v>696</v>
      </c>
      <c r="F43" s="1313"/>
      <c r="G43" s="995"/>
      <c r="H43" s="691"/>
      <c r="I43" s="1006"/>
      <c r="J43" s="856" t="str">
        <f t="shared" si="0"/>
        <v>-</v>
      </c>
      <c r="K43" s="692" t="str">
        <f>'Master Dataset'!Y82</f>
        <v>-</v>
      </c>
      <c r="L43" s="1006"/>
      <c r="M43" s="856" t="str">
        <f t="shared" si="1"/>
        <v>-</v>
      </c>
      <c r="N43" s="878" t="e">
        <f t="shared" si="4"/>
        <v>#VALUE!</v>
      </c>
      <c r="O43" s="855" t="str">
        <f t="shared" si="3"/>
        <v>-</v>
      </c>
      <c r="P43" s="1029"/>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2"/>
      <c r="BA43" s="1022"/>
      <c r="BB43" s="1022"/>
      <c r="BC43" s="1022"/>
      <c r="BD43" s="1022"/>
      <c r="BE43" s="1022"/>
      <c r="BF43" s="1022"/>
      <c r="BG43" s="1022"/>
      <c r="BH43" s="1022"/>
      <c r="BI43" s="1022"/>
      <c r="BJ43" s="1022"/>
      <c r="BK43" s="1022"/>
      <c r="BL43" s="1022"/>
      <c r="BM43" s="1022"/>
      <c r="BN43" s="1022"/>
      <c r="BO43" s="1313"/>
    </row>
    <row r="44" spans="2:67" s="33" customFormat="1" ht="24.95" customHeight="1" x14ac:dyDescent="0.25">
      <c r="B44" s="1372"/>
      <c r="C44" s="1351" t="s">
        <v>782</v>
      </c>
      <c r="D44" s="1375" t="s">
        <v>1366</v>
      </c>
      <c r="E44" s="664" t="s">
        <v>1264</v>
      </c>
      <c r="F44" s="1312"/>
      <c r="G44" s="994"/>
      <c r="H44" s="691"/>
      <c r="I44" s="1005"/>
      <c r="J44" s="856" t="str">
        <f t="shared" si="0"/>
        <v>-</v>
      </c>
      <c r="K44" s="686" t="str">
        <f>'Master Dataset'!Y83</f>
        <v>-</v>
      </c>
      <c r="L44" s="1005"/>
      <c r="M44" s="856" t="str">
        <f t="shared" si="1"/>
        <v>-</v>
      </c>
      <c r="N44" s="879" t="e">
        <f t="shared" si="4"/>
        <v>#VALUE!</v>
      </c>
      <c r="O44" s="855" t="str">
        <f t="shared" si="3"/>
        <v>-</v>
      </c>
      <c r="P44" s="1029"/>
      <c r="Q44" s="1021"/>
      <c r="R44" s="1021"/>
      <c r="S44" s="1021"/>
      <c r="T44" s="1021"/>
      <c r="U44" s="1021"/>
      <c r="V44" s="1021"/>
      <c r="W44" s="1021"/>
      <c r="X44" s="1021"/>
      <c r="Y44" s="1021"/>
      <c r="Z44" s="1021"/>
      <c r="AA44" s="1021"/>
      <c r="AB44" s="1021"/>
      <c r="AC44" s="1021"/>
      <c r="AD44" s="1021"/>
      <c r="AE44" s="1021"/>
      <c r="AF44" s="1021"/>
      <c r="AG44" s="1021"/>
      <c r="AH44" s="1021"/>
      <c r="AI44" s="1021"/>
      <c r="AJ44" s="1021"/>
      <c r="AK44" s="1021"/>
      <c r="AL44" s="1021"/>
      <c r="AM44" s="1021"/>
      <c r="AN44" s="1021"/>
      <c r="AO44" s="1021"/>
      <c r="AP44" s="1021"/>
      <c r="AQ44" s="1021"/>
      <c r="AR44" s="1021"/>
      <c r="AS44" s="1021"/>
      <c r="AT44" s="1021"/>
      <c r="AU44" s="1021"/>
      <c r="AV44" s="1021"/>
      <c r="AW44" s="1021"/>
      <c r="AX44" s="1021"/>
      <c r="AY44" s="1021"/>
      <c r="AZ44" s="1021"/>
      <c r="BA44" s="1021"/>
      <c r="BB44" s="1021"/>
      <c r="BC44" s="1021"/>
      <c r="BD44" s="1021"/>
      <c r="BE44" s="1021"/>
      <c r="BF44" s="1021"/>
      <c r="BG44" s="1021"/>
      <c r="BH44" s="1021"/>
      <c r="BI44" s="1021"/>
      <c r="BJ44" s="1021"/>
      <c r="BK44" s="1021"/>
      <c r="BL44" s="1021"/>
      <c r="BM44" s="1021"/>
      <c r="BN44" s="1021"/>
      <c r="BO44" s="1152"/>
    </row>
    <row r="45" spans="2:67" s="33" customFormat="1" ht="24.95" customHeight="1" x14ac:dyDescent="0.25">
      <c r="B45" s="1372"/>
      <c r="C45" s="1352"/>
      <c r="D45" s="1366"/>
      <c r="E45" s="665" t="s">
        <v>697</v>
      </c>
      <c r="F45" s="1310"/>
      <c r="G45" s="995"/>
      <c r="H45" s="691"/>
      <c r="I45" s="1006"/>
      <c r="J45" s="856" t="str">
        <f t="shared" si="0"/>
        <v>-</v>
      </c>
      <c r="K45" s="692" t="str">
        <f>'Master Dataset'!Y84</f>
        <v>-</v>
      </c>
      <c r="L45" s="1006"/>
      <c r="M45" s="856" t="str">
        <f t="shared" si="1"/>
        <v>-</v>
      </c>
      <c r="N45" s="880" t="e">
        <f t="shared" si="4"/>
        <v>#VALUE!</v>
      </c>
      <c r="O45" s="855" t="str">
        <f t="shared" si="3"/>
        <v>-</v>
      </c>
      <c r="P45" s="1029"/>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2"/>
      <c r="BA45" s="1022"/>
      <c r="BB45" s="1022"/>
      <c r="BC45" s="1022"/>
      <c r="BD45" s="1022"/>
      <c r="BE45" s="1022"/>
      <c r="BF45" s="1022"/>
      <c r="BG45" s="1022"/>
      <c r="BH45" s="1022"/>
      <c r="BI45" s="1022"/>
      <c r="BJ45" s="1022"/>
      <c r="BK45" s="1022"/>
      <c r="BL45" s="1022"/>
      <c r="BM45" s="1022"/>
      <c r="BN45" s="1022"/>
      <c r="BO45" s="1152"/>
    </row>
    <row r="46" spans="2:67" s="33" customFormat="1" ht="24.95" customHeight="1" x14ac:dyDescent="0.25">
      <c r="B46" s="1372"/>
      <c r="C46" s="1353"/>
      <c r="D46" s="1359"/>
      <c r="E46" s="665" t="s">
        <v>696</v>
      </c>
      <c r="F46" s="1313"/>
      <c r="G46" s="995"/>
      <c r="H46" s="691"/>
      <c r="I46" s="1006"/>
      <c r="J46" s="856" t="str">
        <f t="shared" si="0"/>
        <v>-</v>
      </c>
      <c r="K46" s="692" t="str">
        <f>'Master Dataset'!Y85</f>
        <v>-</v>
      </c>
      <c r="L46" s="1006"/>
      <c r="M46" s="856" t="str">
        <f t="shared" si="1"/>
        <v>-</v>
      </c>
      <c r="N46" s="878" t="e">
        <f t="shared" si="4"/>
        <v>#VALUE!</v>
      </c>
      <c r="O46" s="855" t="str">
        <f t="shared" si="3"/>
        <v>-</v>
      </c>
      <c r="P46" s="1029"/>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c r="AN46" s="1022"/>
      <c r="AO46" s="1022"/>
      <c r="AP46" s="1022"/>
      <c r="AQ46" s="1022"/>
      <c r="AR46" s="1022"/>
      <c r="AS46" s="1022"/>
      <c r="AT46" s="1022"/>
      <c r="AU46" s="1022"/>
      <c r="AV46" s="1022"/>
      <c r="AW46" s="1022"/>
      <c r="AX46" s="1022"/>
      <c r="AY46" s="1022"/>
      <c r="AZ46" s="1022"/>
      <c r="BA46" s="1022"/>
      <c r="BB46" s="1022"/>
      <c r="BC46" s="1022"/>
      <c r="BD46" s="1022"/>
      <c r="BE46" s="1022"/>
      <c r="BF46" s="1022"/>
      <c r="BG46" s="1022"/>
      <c r="BH46" s="1022"/>
      <c r="BI46" s="1022"/>
      <c r="BJ46" s="1022"/>
      <c r="BK46" s="1022"/>
      <c r="BL46" s="1022"/>
      <c r="BM46" s="1022"/>
      <c r="BN46" s="1022"/>
      <c r="BO46" s="1152"/>
    </row>
    <row r="47" spans="2:67" s="33" customFormat="1" ht="51.75" customHeight="1" x14ac:dyDescent="0.25">
      <c r="B47" s="1372"/>
      <c r="C47" s="869" t="s">
        <v>1287</v>
      </c>
      <c r="D47" s="1338" t="s">
        <v>1367</v>
      </c>
      <c r="E47" s="1339"/>
      <c r="F47" s="993"/>
      <c r="G47" s="994"/>
      <c r="H47" s="691"/>
      <c r="I47" s="1005"/>
      <c r="J47" s="856" t="str">
        <f t="shared" si="0"/>
        <v>-</v>
      </c>
      <c r="K47" s="686" t="str">
        <f>'Master Dataset'!Y86</f>
        <v>-</v>
      </c>
      <c r="L47" s="1005"/>
      <c r="M47" s="856" t="str">
        <f t="shared" si="1"/>
        <v>-</v>
      </c>
      <c r="N47" s="881" t="e">
        <f t="shared" si="4"/>
        <v>#VALUE!</v>
      </c>
      <c r="O47" s="855" t="str">
        <f t="shared" si="3"/>
        <v>-</v>
      </c>
      <c r="P47" s="1029"/>
      <c r="Q47" s="1021"/>
      <c r="R47" s="1021"/>
      <c r="S47" s="1021"/>
      <c r="T47" s="1021"/>
      <c r="U47" s="1021"/>
      <c r="V47" s="1021"/>
      <c r="W47" s="1021"/>
      <c r="X47" s="1021"/>
      <c r="Y47" s="1021"/>
      <c r="Z47" s="1021"/>
      <c r="AA47" s="1021"/>
      <c r="AB47" s="1021"/>
      <c r="AC47" s="1021"/>
      <c r="AD47" s="1021"/>
      <c r="AE47" s="1021"/>
      <c r="AF47" s="1021"/>
      <c r="AG47" s="1021"/>
      <c r="AH47" s="1021"/>
      <c r="AI47" s="1021"/>
      <c r="AJ47" s="1021"/>
      <c r="AK47" s="1021"/>
      <c r="AL47" s="1021"/>
      <c r="AM47" s="1021"/>
      <c r="AN47" s="1021"/>
      <c r="AO47" s="1021"/>
      <c r="AP47" s="1021"/>
      <c r="AQ47" s="1021"/>
      <c r="AR47" s="1021"/>
      <c r="AS47" s="1021"/>
      <c r="AT47" s="1021"/>
      <c r="AU47" s="1021"/>
      <c r="AV47" s="1021"/>
      <c r="AW47" s="1021"/>
      <c r="AX47" s="1021"/>
      <c r="AY47" s="1021"/>
      <c r="AZ47" s="1021"/>
      <c r="BA47" s="1021"/>
      <c r="BB47" s="1021"/>
      <c r="BC47" s="1021"/>
      <c r="BD47" s="1021"/>
      <c r="BE47" s="1021"/>
      <c r="BF47" s="1021"/>
      <c r="BG47" s="1021"/>
      <c r="BH47" s="1021"/>
      <c r="BI47" s="1021"/>
      <c r="BJ47" s="1021"/>
      <c r="BK47" s="1021"/>
      <c r="BL47" s="1021"/>
      <c r="BM47" s="1021"/>
      <c r="BN47" s="1021"/>
      <c r="BO47" s="1162" t="s">
        <v>1479</v>
      </c>
    </row>
    <row r="48" spans="2:67" s="33" customFormat="1" ht="24.95" customHeight="1" x14ac:dyDescent="0.25">
      <c r="B48" s="1372"/>
      <c r="C48" s="1351" t="s">
        <v>1288</v>
      </c>
      <c r="D48" s="1375" t="s">
        <v>1368</v>
      </c>
      <c r="E48" s="664" t="s">
        <v>697</v>
      </c>
      <c r="F48" s="1312"/>
      <c r="G48" s="994"/>
      <c r="H48" s="691"/>
      <c r="I48" s="1005"/>
      <c r="J48" s="856" t="str">
        <f t="shared" si="0"/>
        <v>-</v>
      </c>
      <c r="K48" s="686" t="str">
        <f>'Master Dataset'!Y87</f>
        <v>-</v>
      </c>
      <c r="L48" s="1005"/>
      <c r="M48" s="856" t="str">
        <f t="shared" si="1"/>
        <v>-</v>
      </c>
      <c r="N48" s="879" t="e">
        <f t="shared" si="4"/>
        <v>#VALUE!</v>
      </c>
      <c r="O48" s="855" t="str">
        <f t="shared" si="3"/>
        <v>-</v>
      </c>
      <c r="P48" s="1029"/>
      <c r="Q48" s="1021"/>
      <c r="R48" s="1021"/>
      <c r="S48" s="1021"/>
      <c r="T48" s="1021"/>
      <c r="U48" s="1021"/>
      <c r="V48" s="1021"/>
      <c r="W48" s="1021"/>
      <c r="X48" s="1021"/>
      <c r="Y48" s="1021"/>
      <c r="Z48" s="1021"/>
      <c r="AA48" s="1021"/>
      <c r="AB48" s="1021"/>
      <c r="AC48" s="1021"/>
      <c r="AD48" s="1021"/>
      <c r="AE48" s="1021"/>
      <c r="AF48" s="1021"/>
      <c r="AG48" s="1021"/>
      <c r="AH48" s="1021"/>
      <c r="AI48" s="1021"/>
      <c r="AJ48" s="1021"/>
      <c r="AK48" s="1021"/>
      <c r="AL48" s="1021"/>
      <c r="AM48" s="1021"/>
      <c r="AN48" s="1021"/>
      <c r="AO48" s="1021"/>
      <c r="AP48" s="1021"/>
      <c r="AQ48" s="1021"/>
      <c r="AR48" s="1021"/>
      <c r="AS48" s="1021"/>
      <c r="AT48" s="1021"/>
      <c r="AU48" s="1021"/>
      <c r="AV48" s="1021"/>
      <c r="AW48" s="1021"/>
      <c r="AX48" s="1021"/>
      <c r="AY48" s="1021"/>
      <c r="AZ48" s="1021"/>
      <c r="BA48" s="1021"/>
      <c r="BB48" s="1021"/>
      <c r="BC48" s="1021"/>
      <c r="BD48" s="1021"/>
      <c r="BE48" s="1021"/>
      <c r="BF48" s="1021"/>
      <c r="BG48" s="1021"/>
      <c r="BH48" s="1021"/>
      <c r="BI48" s="1021"/>
      <c r="BJ48" s="1021"/>
      <c r="BK48" s="1021"/>
      <c r="BL48" s="1021"/>
      <c r="BM48" s="1021"/>
      <c r="BN48" s="1021"/>
      <c r="BO48" s="1152"/>
    </row>
    <row r="49" spans="2:67" s="33" customFormat="1" ht="24.95" customHeight="1" x14ac:dyDescent="0.25">
      <c r="B49" s="1373"/>
      <c r="C49" s="1357"/>
      <c r="D49" s="1363"/>
      <c r="E49" s="688" t="s">
        <v>696</v>
      </c>
      <c r="F49" s="1311"/>
      <c r="G49" s="996"/>
      <c r="H49" s="689"/>
      <c r="I49" s="1007"/>
      <c r="J49" s="856" t="str">
        <f t="shared" si="0"/>
        <v>-</v>
      </c>
      <c r="K49" s="690" t="str">
        <f>'Master Dataset'!Y88</f>
        <v>-</v>
      </c>
      <c r="L49" s="1007"/>
      <c r="M49" s="856" t="str">
        <f t="shared" si="1"/>
        <v>-</v>
      </c>
      <c r="N49" s="882" t="e">
        <f t="shared" si="4"/>
        <v>#VALUE!</v>
      </c>
      <c r="O49" s="855" t="str">
        <f t="shared" si="3"/>
        <v>-</v>
      </c>
      <c r="P49" s="1029"/>
      <c r="Q49" s="1023"/>
      <c r="R49" s="1023"/>
      <c r="S49" s="1023"/>
      <c r="T49" s="1023"/>
      <c r="U49" s="1023"/>
      <c r="V49" s="1023"/>
      <c r="W49" s="1023"/>
      <c r="X49" s="1023"/>
      <c r="Y49" s="1023"/>
      <c r="Z49" s="1023"/>
      <c r="AA49" s="1023"/>
      <c r="AB49" s="1023"/>
      <c r="AC49" s="1023"/>
      <c r="AD49" s="1023"/>
      <c r="AE49" s="1023"/>
      <c r="AF49" s="1023"/>
      <c r="AG49" s="1023"/>
      <c r="AH49" s="1023"/>
      <c r="AI49" s="1023"/>
      <c r="AJ49" s="1023"/>
      <c r="AK49" s="1023"/>
      <c r="AL49" s="1023"/>
      <c r="AM49" s="1023"/>
      <c r="AN49" s="1023"/>
      <c r="AO49" s="1023"/>
      <c r="AP49" s="1023"/>
      <c r="AQ49" s="1023"/>
      <c r="AR49" s="1023"/>
      <c r="AS49" s="1023"/>
      <c r="AT49" s="1023"/>
      <c r="AU49" s="1023"/>
      <c r="AV49" s="1023"/>
      <c r="AW49" s="1023"/>
      <c r="AX49" s="1023"/>
      <c r="AY49" s="1023"/>
      <c r="AZ49" s="1023"/>
      <c r="BA49" s="1023"/>
      <c r="BB49" s="1023"/>
      <c r="BC49" s="1023"/>
      <c r="BD49" s="1023"/>
      <c r="BE49" s="1023"/>
      <c r="BF49" s="1023"/>
      <c r="BG49" s="1023"/>
      <c r="BH49" s="1023"/>
      <c r="BI49" s="1023"/>
      <c r="BJ49" s="1023"/>
      <c r="BK49" s="1023"/>
      <c r="BL49" s="1023"/>
      <c r="BM49" s="1023"/>
      <c r="BN49" s="1023"/>
      <c r="BO49" s="1152"/>
    </row>
    <row r="50" spans="2:67" s="33" customFormat="1" ht="24.95" customHeight="1" x14ac:dyDescent="0.25">
      <c r="B50" s="1371" t="s">
        <v>750</v>
      </c>
      <c r="C50" s="871" t="s">
        <v>783</v>
      </c>
      <c r="D50" s="1380" t="s">
        <v>1369</v>
      </c>
      <c r="E50" s="1381"/>
      <c r="F50" s="997"/>
      <c r="G50" s="998"/>
      <c r="H50" s="698"/>
      <c r="I50" s="1008"/>
      <c r="J50" s="856" t="str">
        <f t="shared" si="0"/>
        <v>-</v>
      </c>
      <c r="K50" s="576" t="str">
        <f>'Master Dataset'!Y89</f>
        <v>-</v>
      </c>
      <c r="L50" s="1008"/>
      <c r="M50" s="856" t="str">
        <f t="shared" si="1"/>
        <v>-</v>
      </c>
      <c r="N50" s="884" t="e">
        <f t="shared" si="4"/>
        <v>#VALUE!</v>
      </c>
      <c r="O50" s="855" t="str">
        <f>IF(ISNUMBER(M50),(M50-J50),"-")</f>
        <v>-</v>
      </c>
      <c r="P50" s="1029"/>
      <c r="Q50" s="1026"/>
      <c r="R50" s="1026"/>
      <c r="S50" s="1026"/>
      <c r="T50" s="1026"/>
      <c r="U50" s="1026"/>
      <c r="V50" s="1026"/>
      <c r="W50" s="1026"/>
      <c r="X50" s="1026"/>
      <c r="Y50" s="1026"/>
      <c r="Z50" s="1026"/>
      <c r="AA50" s="1026"/>
      <c r="AB50" s="1026"/>
      <c r="AC50" s="1026"/>
      <c r="AD50" s="1026"/>
      <c r="AE50" s="1026"/>
      <c r="AF50" s="1026"/>
      <c r="AG50" s="1026"/>
      <c r="AH50" s="1026"/>
      <c r="AI50" s="1026"/>
      <c r="AJ50" s="1026"/>
      <c r="AK50" s="1026"/>
      <c r="AL50" s="1026"/>
      <c r="AM50" s="1026"/>
      <c r="AN50" s="1026"/>
      <c r="AO50" s="1026"/>
      <c r="AP50" s="1026"/>
      <c r="AQ50" s="1026"/>
      <c r="AR50" s="1026"/>
      <c r="AS50" s="1026"/>
      <c r="AT50" s="1026"/>
      <c r="AU50" s="1026"/>
      <c r="AV50" s="1026"/>
      <c r="AW50" s="1026"/>
      <c r="AX50" s="1026"/>
      <c r="AY50" s="1026"/>
      <c r="AZ50" s="1026"/>
      <c r="BA50" s="1026"/>
      <c r="BB50" s="1026"/>
      <c r="BC50" s="1026"/>
      <c r="BD50" s="1026"/>
      <c r="BE50" s="1026"/>
      <c r="BF50" s="1026"/>
      <c r="BG50" s="1026"/>
      <c r="BH50" s="1026"/>
      <c r="BI50" s="1026"/>
      <c r="BJ50" s="1026"/>
      <c r="BK50" s="1026"/>
      <c r="BL50" s="1026"/>
      <c r="BM50" s="1026"/>
      <c r="BN50" s="1026"/>
      <c r="BO50" s="256" t="s">
        <v>1467</v>
      </c>
    </row>
    <row r="51" spans="2:67" s="33" customFormat="1" ht="24.95" customHeight="1" x14ac:dyDescent="0.25">
      <c r="B51" s="1372"/>
      <c r="C51" s="1351" t="s">
        <v>776</v>
      </c>
      <c r="D51" s="1375" t="s">
        <v>1418</v>
      </c>
      <c r="E51" s="664" t="s">
        <v>697</v>
      </c>
      <c r="F51" s="1312"/>
      <c r="G51" s="995"/>
      <c r="H51" s="693"/>
      <c r="I51" s="1006"/>
      <c r="J51" s="856" t="str">
        <f t="shared" si="0"/>
        <v>-</v>
      </c>
      <c r="K51" s="692" t="str">
        <f>'Master Dataset'!Y90</f>
        <v>-</v>
      </c>
      <c r="L51" s="1006"/>
      <c r="M51" s="856" t="str">
        <f t="shared" si="1"/>
        <v>-</v>
      </c>
      <c r="N51" s="879" t="e">
        <f t="shared" si="4"/>
        <v>#VALUE!</v>
      </c>
      <c r="O51" s="855" t="str">
        <f>IF(ISNUMBER(M51),(M51-J51),"-")</f>
        <v>-</v>
      </c>
      <c r="P51" s="1029"/>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2"/>
      <c r="AR51" s="1022"/>
      <c r="AS51" s="1022"/>
      <c r="AT51" s="1022"/>
      <c r="AU51" s="1022"/>
      <c r="AV51" s="1022"/>
      <c r="AW51" s="1022"/>
      <c r="AX51" s="1022"/>
      <c r="AY51" s="1022"/>
      <c r="AZ51" s="1022"/>
      <c r="BA51" s="1022"/>
      <c r="BB51" s="1022"/>
      <c r="BC51" s="1022"/>
      <c r="BD51" s="1022"/>
      <c r="BE51" s="1022"/>
      <c r="BF51" s="1022"/>
      <c r="BG51" s="1022"/>
      <c r="BH51" s="1022"/>
      <c r="BI51" s="1022"/>
      <c r="BJ51" s="1022"/>
      <c r="BK51" s="1022"/>
      <c r="BL51" s="1022"/>
      <c r="BM51" s="1022"/>
      <c r="BN51" s="1022"/>
      <c r="BO51" s="1155" t="s">
        <v>1468</v>
      </c>
    </row>
    <row r="52" spans="2:67" s="33" customFormat="1" ht="24.95" customHeight="1" x14ac:dyDescent="0.25">
      <c r="B52" s="1372"/>
      <c r="C52" s="1352"/>
      <c r="D52" s="1366"/>
      <c r="E52" s="665" t="s">
        <v>696</v>
      </c>
      <c r="F52" s="1313"/>
      <c r="G52" s="991"/>
      <c r="H52" s="693"/>
      <c r="I52" s="1004"/>
      <c r="J52" s="856" t="str">
        <f t="shared" si="0"/>
        <v>-</v>
      </c>
      <c r="K52" s="694" t="str">
        <f>'Master Dataset'!Y91</f>
        <v>-</v>
      </c>
      <c r="L52" s="1004"/>
      <c r="M52" s="856" t="str">
        <f t="shared" si="1"/>
        <v>-</v>
      </c>
      <c r="N52" s="878" t="e">
        <f t="shared" si="4"/>
        <v>#VALUE!</v>
      </c>
      <c r="O52" s="855" t="str">
        <f>IF(ISNUMBER(M52),(M52-J52),"-")</f>
        <v>-</v>
      </c>
      <c r="P52" s="1029"/>
      <c r="Q52" s="1020"/>
      <c r="R52" s="1020"/>
      <c r="S52" s="1020"/>
      <c r="T52" s="1020"/>
      <c r="U52" s="1020"/>
      <c r="V52" s="1020"/>
      <c r="W52" s="1020"/>
      <c r="X52" s="1020"/>
      <c r="Y52" s="1020"/>
      <c r="Z52" s="1020"/>
      <c r="AA52" s="1020"/>
      <c r="AB52" s="1020"/>
      <c r="AC52" s="1020"/>
      <c r="AD52" s="1020"/>
      <c r="AE52" s="1020"/>
      <c r="AF52" s="1020"/>
      <c r="AG52" s="1020"/>
      <c r="AH52" s="1020"/>
      <c r="AI52" s="1020"/>
      <c r="AJ52" s="1020"/>
      <c r="AK52" s="1020"/>
      <c r="AL52" s="1020"/>
      <c r="AM52" s="1020"/>
      <c r="AN52" s="1020"/>
      <c r="AO52" s="1020"/>
      <c r="AP52" s="1020"/>
      <c r="AQ52" s="1020"/>
      <c r="AR52" s="1020"/>
      <c r="AS52" s="1020"/>
      <c r="AT52" s="1020"/>
      <c r="AU52" s="1020"/>
      <c r="AV52" s="1020"/>
      <c r="AW52" s="1020"/>
      <c r="AX52" s="1020"/>
      <c r="AY52" s="1020"/>
      <c r="AZ52" s="1020"/>
      <c r="BA52" s="1020"/>
      <c r="BB52" s="1020"/>
      <c r="BC52" s="1020"/>
      <c r="BD52" s="1020"/>
      <c r="BE52" s="1020"/>
      <c r="BF52" s="1020"/>
      <c r="BG52" s="1020"/>
      <c r="BH52" s="1020"/>
      <c r="BI52" s="1020"/>
      <c r="BJ52" s="1020"/>
      <c r="BK52" s="1020"/>
      <c r="BL52" s="1020"/>
      <c r="BM52" s="1020"/>
      <c r="BN52" s="1020"/>
      <c r="BO52" s="1155" t="s">
        <v>1469</v>
      </c>
    </row>
    <row r="53" spans="2:67" s="33" customFormat="1" ht="24.95" customHeight="1" x14ac:dyDescent="0.25">
      <c r="B53" s="673" t="s">
        <v>751</v>
      </c>
      <c r="C53" s="674" t="s">
        <v>779</v>
      </c>
      <c r="D53" s="1376" t="s">
        <v>1370</v>
      </c>
      <c r="E53" s="1377"/>
      <c r="F53" s="999"/>
      <c r="G53" s="1000"/>
      <c r="H53" s="581"/>
      <c r="I53" s="1009"/>
      <c r="J53" s="856" t="str">
        <f t="shared" si="0"/>
        <v>-</v>
      </c>
      <c r="K53" s="583" t="str">
        <f>'Master Dataset'!Y92</f>
        <v>-</v>
      </c>
      <c r="L53" s="1009"/>
      <c r="M53" s="856" t="str">
        <f t="shared" si="1"/>
        <v>-</v>
      </c>
      <c r="N53" s="885" t="e">
        <f t="shared" si="4"/>
        <v>#VALUE!</v>
      </c>
      <c r="O53" s="855" t="str">
        <f t="shared" si="3"/>
        <v>-</v>
      </c>
      <c r="P53" s="1029"/>
      <c r="Q53" s="1027"/>
      <c r="R53" s="1027"/>
      <c r="S53" s="1027"/>
      <c r="T53" s="1027"/>
      <c r="U53" s="1027"/>
      <c r="V53" s="1027"/>
      <c r="W53" s="1027"/>
      <c r="X53" s="1027"/>
      <c r="Y53" s="1027"/>
      <c r="Z53" s="1027"/>
      <c r="AA53" s="1027"/>
      <c r="AB53" s="1027"/>
      <c r="AC53" s="1027"/>
      <c r="AD53" s="1027"/>
      <c r="AE53" s="1027"/>
      <c r="AF53" s="1027"/>
      <c r="AG53" s="1027"/>
      <c r="AH53" s="1027"/>
      <c r="AI53" s="1027"/>
      <c r="AJ53" s="1027"/>
      <c r="AK53" s="1027"/>
      <c r="AL53" s="1027"/>
      <c r="AM53" s="1027"/>
      <c r="AN53" s="1027"/>
      <c r="AO53" s="1027"/>
      <c r="AP53" s="1027"/>
      <c r="AQ53" s="1027"/>
      <c r="AR53" s="1027"/>
      <c r="AS53" s="1027"/>
      <c r="AT53" s="1027"/>
      <c r="AU53" s="1027"/>
      <c r="AV53" s="1027"/>
      <c r="AW53" s="1027"/>
      <c r="AX53" s="1027"/>
      <c r="AY53" s="1027"/>
      <c r="AZ53" s="1027"/>
      <c r="BA53" s="1027"/>
      <c r="BB53" s="1027"/>
      <c r="BC53" s="1027"/>
      <c r="BD53" s="1027"/>
      <c r="BE53" s="1027"/>
      <c r="BF53" s="1027"/>
      <c r="BG53" s="1027"/>
      <c r="BH53" s="1027"/>
      <c r="BI53" s="1027"/>
      <c r="BJ53" s="1027"/>
      <c r="BK53" s="1027"/>
      <c r="BL53" s="1027"/>
      <c r="BM53" s="1027"/>
      <c r="BN53" s="1027"/>
      <c r="BO53" s="1155" t="s">
        <v>1470</v>
      </c>
    </row>
    <row r="54" spans="2:67" s="33" customFormat="1" ht="24.95" customHeight="1" x14ac:dyDescent="0.25">
      <c r="B54" s="1371" t="s">
        <v>700</v>
      </c>
      <c r="C54" s="1356" t="s">
        <v>1417</v>
      </c>
      <c r="D54" s="1374" t="s">
        <v>1371</v>
      </c>
      <c r="E54" s="695" t="s">
        <v>697</v>
      </c>
      <c r="F54" s="1378"/>
      <c r="G54" s="990"/>
      <c r="H54" s="698"/>
      <c r="I54" s="1003"/>
      <c r="J54" s="856" t="str">
        <f t="shared" si="0"/>
        <v>-</v>
      </c>
      <c r="K54" s="859" t="str">
        <f>'Master Dataset'!Y93</f>
        <v>-</v>
      </c>
      <c r="L54" s="1003"/>
      <c r="M54" s="856" t="str">
        <f t="shared" si="1"/>
        <v>-</v>
      </c>
      <c r="N54" s="877" t="e">
        <f t="shared" si="4"/>
        <v>#VALUE!</v>
      </c>
      <c r="O54" s="855" t="str">
        <f t="shared" si="3"/>
        <v>-</v>
      </c>
      <c r="P54" s="1029"/>
      <c r="Q54" s="1019"/>
      <c r="R54" s="1019"/>
      <c r="S54" s="1019"/>
      <c r="T54" s="1019"/>
      <c r="U54" s="1019"/>
      <c r="V54" s="1019"/>
      <c r="W54" s="1019"/>
      <c r="X54" s="1019"/>
      <c r="Y54" s="1019"/>
      <c r="Z54" s="1019"/>
      <c r="AA54" s="1019"/>
      <c r="AB54" s="1019"/>
      <c r="AC54" s="1019"/>
      <c r="AD54" s="1019"/>
      <c r="AE54" s="1019"/>
      <c r="AF54" s="1019"/>
      <c r="AG54" s="1019"/>
      <c r="AH54" s="1019"/>
      <c r="AI54" s="1019"/>
      <c r="AJ54" s="1019"/>
      <c r="AK54" s="1019"/>
      <c r="AL54" s="1019"/>
      <c r="AM54" s="1019"/>
      <c r="AN54" s="1019"/>
      <c r="AO54" s="1019"/>
      <c r="AP54" s="1019"/>
      <c r="AQ54" s="1019"/>
      <c r="AR54" s="1019"/>
      <c r="AS54" s="1019"/>
      <c r="AT54" s="1019"/>
      <c r="AU54" s="1019"/>
      <c r="AV54" s="1019"/>
      <c r="AW54" s="1019"/>
      <c r="AX54" s="1019"/>
      <c r="AY54" s="1019"/>
      <c r="AZ54" s="1019"/>
      <c r="BA54" s="1019"/>
      <c r="BB54" s="1019"/>
      <c r="BC54" s="1019"/>
      <c r="BD54" s="1019"/>
      <c r="BE54" s="1019"/>
      <c r="BF54" s="1019"/>
      <c r="BG54" s="1019"/>
      <c r="BH54" s="1019"/>
      <c r="BI54" s="1019"/>
      <c r="BJ54" s="1019"/>
      <c r="BK54" s="1019"/>
      <c r="BL54" s="1019"/>
      <c r="BM54" s="1019"/>
      <c r="BN54" s="1019"/>
      <c r="BO54" s="256" t="s">
        <v>1471</v>
      </c>
    </row>
    <row r="55" spans="2:67" s="33" customFormat="1" ht="24.95" customHeight="1" x14ac:dyDescent="0.25">
      <c r="B55" s="1372"/>
      <c r="C55" s="1353"/>
      <c r="D55" s="1359"/>
      <c r="E55" s="696" t="s">
        <v>696</v>
      </c>
      <c r="F55" s="1313"/>
      <c r="G55" s="991"/>
      <c r="H55" s="693"/>
      <c r="I55" s="1004"/>
      <c r="J55" s="860" t="str">
        <f t="shared" si="0"/>
        <v>-</v>
      </c>
      <c r="K55" s="694" t="str">
        <f>'Master Dataset'!Y94</f>
        <v>-</v>
      </c>
      <c r="L55" s="1004"/>
      <c r="M55" s="860" t="str">
        <f t="shared" si="1"/>
        <v>-</v>
      </c>
      <c r="N55" s="878" t="e">
        <f t="shared" si="4"/>
        <v>#VALUE!</v>
      </c>
      <c r="O55" s="855" t="str">
        <f t="shared" si="3"/>
        <v>-</v>
      </c>
      <c r="P55" s="1029"/>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0"/>
      <c r="AL55" s="1020"/>
      <c r="AM55" s="1020"/>
      <c r="AN55" s="1020"/>
      <c r="AO55" s="1020"/>
      <c r="AP55" s="1020"/>
      <c r="AQ55" s="1020"/>
      <c r="AR55" s="1020"/>
      <c r="AS55" s="1020"/>
      <c r="AT55" s="1020"/>
      <c r="AU55" s="1020"/>
      <c r="AV55" s="1020"/>
      <c r="AW55" s="1020"/>
      <c r="AX55" s="1020"/>
      <c r="AY55" s="1020"/>
      <c r="AZ55" s="1020"/>
      <c r="BA55" s="1020"/>
      <c r="BB55" s="1020"/>
      <c r="BC55" s="1020"/>
      <c r="BD55" s="1020"/>
      <c r="BE55" s="1020"/>
      <c r="BF55" s="1020"/>
      <c r="BG55" s="1020"/>
      <c r="BH55" s="1020"/>
      <c r="BI55" s="1020"/>
      <c r="BJ55" s="1020"/>
      <c r="BK55" s="1020"/>
      <c r="BL55" s="1020"/>
      <c r="BM55" s="1020"/>
      <c r="BN55" s="1020"/>
      <c r="BO55" s="256" t="s">
        <v>1471</v>
      </c>
    </row>
    <row r="56" spans="2:67" s="33" customFormat="1" ht="37.5" customHeight="1" x14ac:dyDescent="0.25">
      <c r="B56" s="1373"/>
      <c r="C56" s="672" t="s">
        <v>1291</v>
      </c>
      <c r="D56" s="1379" t="s">
        <v>1372</v>
      </c>
      <c r="E56" s="1365"/>
      <c r="F56" s="1001"/>
      <c r="G56" s="1002"/>
      <c r="H56" s="689"/>
      <c r="I56" s="1010"/>
      <c r="J56" s="856" t="str">
        <f t="shared" si="0"/>
        <v>-</v>
      </c>
      <c r="K56" s="580" t="str">
        <f>'Master Dataset'!Y95</f>
        <v>-</v>
      </c>
      <c r="L56" s="1010"/>
      <c r="M56" s="856" t="str">
        <f t="shared" si="1"/>
        <v>-</v>
      </c>
      <c r="N56" s="883" t="e">
        <f t="shared" si="4"/>
        <v>#VALUE!</v>
      </c>
      <c r="O56" s="855" t="str">
        <f t="shared" si="3"/>
        <v>-</v>
      </c>
      <c r="P56" s="1029"/>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c r="AR56" s="1025"/>
      <c r="AS56" s="1025"/>
      <c r="AT56" s="1025"/>
      <c r="AU56" s="1025"/>
      <c r="AV56" s="1025"/>
      <c r="AW56" s="1025"/>
      <c r="AX56" s="1025"/>
      <c r="AY56" s="1025"/>
      <c r="AZ56" s="1025"/>
      <c r="BA56" s="1025"/>
      <c r="BB56" s="1025"/>
      <c r="BC56" s="1025"/>
      <c r="BD56" s="1025"/>
      <c r="BE56" s="1025"/>
      <c r="BF56" s="1025"/>
      <c r="BG56" s="1025"/>
      <c r="BH56" s="1025"/>
      <c r="BI56" s="1025"/>
      <c r="BJ56" s="1025"/>
      <c r="BK56" s="1025"/>
      <c r="BL56" s="1025"/>
      <c r="BM56" s="1025"/>
      <c r="BN56" s="1025"/>
      <c r="BO56" s="256" t="s">
        <v>1472</v>
      </c>
    </row>
    <row r="57" spans="2:67" x14ac:dyDescent="0.25">
      <c r="H57" s="33"/>
      <c r="I57" s="33"/>
    </row>
  </sheetData>
  <sheetProtection sheet="1" objects="1" scenarios="1"/>
  <mergeCells count="83">
    <mergeCell ref="F27:F28"/>
    <mergeCell ref="F25:F26"/>
    <mergeCell ref="F23:F24"/>
    <mergeCell ref="F42:F43"/>
    <mergeCell ref="F37:F38"/>
    <mergeCell ref="F33:F34"/>
    <mergeCell ref="F30:F31"/>
    <mergeCell ref="F48:F49"/>
    <mergeCell ref="F44:F46"/>
    <mergeCell ref="D53:E53"/>
    <mergeCell ref="B54:B56"/>
    <mergeCell ref="C54:C55"/>
    <mergeCell ref="D54:D55"/>
    <mergeCell ref="F54:F55"/>
    <mergeCell ref="D56:E56"/>
    <mergeCell ref="F51:F52"/>
    <mergeCell ref="B50:B52"/>
    <mergeCell ref="D51:D52"/>
    <mergeCell ref="C51:C52"/>
    <mergeCell ref="D50:E50"/>
    <mergeCell ref="B36:E36"/>
    <mergeCell ref="B37:B49"/>
    <mergeCell ref="C37:C38"/>
    <mergeCell ref="D37:D38"/>
    <mergeCell ref="D39:E39"/>
    <mergeCell ref="D40:E40"/>
    <mergeCell ref="D41:E41"/>
    <mergeCell ref="C44:C46"/>
    <mergeCell ref="C48:C49"/>
    <mergeCell ref="D42:D43"/>
    <mergeCell ref="D44:D46"/>
    <mergeCell ref="D48:D49"/>
    <mergeCell ref="D47:E47"/>
    <mergeCell ref="C42:C43"/>
    <mergeCell ref="D35:E35"/>
    <mergeCell ref="D33:D34"/>
    <mergeCell ref="B27:B35"/>
    <mergeCell ref="C33:C34"/>
    <mergeCell ref="C27:C32"/>
    <mergeCell ref="D27:D29"/>
    <mergeCell ref="D30:D32"/>
    <mergeCell ref="B18:B26"/>
    <mergeCell ref="C18:C19"/>
    <mergeCell ref="C23:C24"/>
    <mergeCell ref="C25:C26"/>
    <mergeCell ref="D18:D19"/>
    <mergeCell ref="D20:E20"/>
    <mergeCell ref="D21:E21"/>
    <mergeCell ref="D22:E22"/>
    <mergeCell ref="D23:D24"/>
    <mergeCell ref="D25:D26"/>
    <mergeCell ref="H5:H6"/>
    <mergeCell ref="BO8:BO9"/>
    <mergeCell ref="BO10:BO12"/>
    <mergeCell ref="B8:B17"/>
    <mergeCell ref="D5:E6"/>
    <mergeCell ref="D8:D9"/>
    <mergeCell ref="C8:C9"/>
    <mergeCell ref="D14:E14"/>
    <mergeCell ref="D15:D17"/>
    <mergeCell ref="C15:C17"/>
    <mergeCell ref="B7:E7"/>
    <mergeCell ref="D10:D13"/>
    <mergeCell ref="C10:C13"/>
    <mergeCell ref="B5:B6"/>
    <mergeCell ref="C5:C6"/>
    <mergeCell ref="F10:F12"/>
    <mergeCell ref="BO15:BO17"/>
    <mergeCell ref="BO42:BO43"/>
    <mergeCell ref="C2:N2"/>
    <mergeCell ref="F4:N4"/>
    <mergeCell ref="I5:I6"/>
    <mergeCell ref="K5:K6"/>
    <mergeCell ref="L5:L6"/>
    <mergeCell ref="N5:N6"/>
    <mergeCell ref="M5:M6"/>
    <mergeCell ref="Q5:W5"/>
    <mergeCell ref="F8:F9"/>
    <mergeCell ref="J5:J6"/>
    <mergeCell ref="F18:F19"/>
    <mergeCell ref="F15:F17"/>
    <mergeCell ref="F5:F6"/>
    <mergeCell ref="G5:G6"/>
  </mergeCells>
  <conditionalFormatting sqref="N8:N35 N37:N56 Q37:BN56 Q8:BN35">
    <cfRule type="containsBlanks" dxfId="45" priority="1">
      <formula>LEN(TRIM(N8))=0</formula>
    </cfRule>
    <cfRule type="cellIs" dxfId="44" priority="2" operator="between">
      <formula>0.5</formula>
      <formula>9.99999999999999E+46</formula>
    </cfRule>
    <cfRule type="cellIs" dxfId="43" priority="3" operator="between">
      <formula>0.21</formula>
      <formula>0.49</formula>
    </cfRule>
    <cfRule type="cellIs" dxfId="42" priority="4" operator="between">
      <formula>0.11</formula>
      <formula>0.2</formula>
    </cfRule>
    <cfRule type="cellIs" dxfId="41" priority="5" operator="between">
      <formula>-9.99999999999999E+34</formula>
      <formula>0.1</formula>
    </cfRule>
  </conditionalFormatting>
  <dataValidations count="2">
    <dataValidation type="list" allowBlank="1" showInputMessage="1" showErrorMessage="1" promptTitle="Yes/No" prompt="Enter yes or no" sqref="Q35:BN35" xr:uid="{00000000-0002-0000-0700-000000000000}">
      <formula1>"Yes,No"</formula1>
    </dataValidation>
    <dataValidation allowBlank="1" showInputMessage="1" showErrorMessage="1" promptTitle="sub-national" prompt="Enter sub-national programme gap (%) [target - subnational coverage]" sqref="Q8:BN34 Q37:BN56" xr:uid="{00000000-0002-0000-0700-000001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3:K36"/>
  <sheetViews>
    <sheetView showGridLines="0" topLeftCell="H1" zoomScale="110" zoomScaleNormal="110" workbookViewId="0">
      <pane ySplit="7" topLeftCell="A8" activePane="bottomLeft" state="frozen"/>
      <selection pane="bottomLeft" activeCell="K8" sqref="K8:K32"/>
    </sheetView>
  </sheetViews>
  <sheetFormatPr defaultRowHeight="12.75" x14ac:dyDescent="0.25"/>
  <cols>
    <col min="1" max="1" width="2.5" style="32" customWidth="1"/>
    <col min="2" max="2" width="18.5" style="32" customWidth="1"/>
    <col min="3" max="3" width="12.5" style="32" bestFit="1" customWidth="1"/>
    <col min="4" max="4" width="39.875" style="32" hidden="1" customWidth="1"/>
    <col min="5" max="5" width="9" style="32" hidden="1" customWidth="1"/>
    <col min="6" max="6" width="20.625" style="32" hidden="1" customWidth="1"/>
    <col min="7" max="9" width="25.625" style="455" customWidth="1"/>
    <col min="10" max="10" width="20.625" style="456" hidden="1" customWidth="1"/>
    <col min="11" max="11" width="36.125" style="32" customWidth="1"/>
    <col min="12" max="16384" width="9" style="32"/>
  </cols>
  <sheetData>
    <row r="3" spans="2:11" x14ac:dyDescent="0.25">
      <c r="C3" s="874"/>
      <c r="D3" s="874"/>
      <c r="E3" s="874"/>
      <c r="F3" s="874"/>
      <c r="G3" s="874"/>
      <c r="H3" s="874"/>
      <c r="I3" s="874"/>
      <c r="J3" s="874"/>
    </row>
    <row r="5" spans="2:11" ht="20.25" customHeight="1" x14ac:dyDescent="0.25">
      <c r="B5" s="1389" t="str">
        <f>Interventions!E4</f>
        <v>Bangladesh</v>
      </c>
      <c r="C5" s="1390"/>
      <c r="D5" s="1391"/>
      <c r="E5" s="1391"/>
      <c r="F5" s="1391"/>
      <c r="G5" s="1387" t="s">
        <v>1426</v>
      </c>
      <c r="H5" s="1388"/>
      <c r="I5" s="1388"/>
      <c r="J5" s="1388"/>
      <c r="K5" s="1144" t="s">
        <v>1465</v>
      </c>
    </row>
    <row r="6" spans="2:11" s="457" customFormat="1" ht="16.5" x14ac:dyDescent="0.25">
      <c r="B6" s="1354" t="s">
        <v>745</v>
      </c>
      <c r="C6" s="1354" t="s">
        <v>748</v>
      </c>
      <c r="D6" s="1330" t="s">
        <v>183</v>
      </c>
      <c r="E6" s="1331"/>
      <c r="F6" s="1317" t="s">
        <v>1412</v>
      </c>
      <c r="G6" s="875" t="s">
        <v>1195</v>
      </c>
      <c r="H6" s="876" t="s">
        <v>1197</v>
      </c>
      <c r="I6" s="876" t="s">
        <v>1198</v>
      </c>
      <c r="J6" s="490" t="s">
        <v>1196</v>
      </c>
    </row>
    <row r="7" spans="2:11" s="457" customFormat="1" ht="25.5" x14ac:dyDescent="0.2">
      <c r="B7" s="1355"/>
      <c r="C7" s="1355"/>
      <c r="D7" s="1332"/>
      <c r="E7" s="1333"/>
      <c r="F7" s="1318"/>
      <c r="G7" s="702" t="s">
        <v>1345</v>
      </c>
      <c r="H7" s="702" t="s">
        <v>1345</v>
      </c>
      <c r="I7" s="702" t="s">
        <v>1345</v>
      </c>
      <c r="J7" s="703" t="s">
        <v>1203</v>
      </c>
    </row>
    <row r="8" spans="2:11" s="246" customFormat="1" ht="24.95" customHeight="1" x14ac:dyDescent="0.25">
      <c r="B8" s="1326" t="s">
        <v>1263</v>
      </c>
      <c r="C8" s="1336" t="s">
        <v>774</v>
      </c>
      <c r="D8" s="1334" t="str">
        <f>IF(ISBLANK('Programme Data'!F8),'Programme Data'!D8,'Programme Data'!F8)</f>
        <v>Percentage of sexually active adolescents (aged 15‒19) who were tested and received results in the last 12 months, most recent data available</v>
      </c>
      <c r="E8" s="662" t="s">
        <v>1265</v>
      </c>
      <c r="F8" s="1033" t="e">
        <f>IF(ISBLANK('Programme Data'!N8),"-",('Programme Data'!N8))</f>
        <v>#VALUE!</v>
      </c>
      <c r="G8" s="1383">
        <v>4</v>
      </c>
      <c r="H8" s="1383">
        <v>1</v>
      </c>
      <c r="I8" s="1383"/>
      <c r="J8" s="529"/>
      <c r="K8" s="1145"/>
    </row>
    <row r="9" spans="2:11" s="246" customFormat="1" ht="24.95" customHeight="1" x14ac:dyDescent="0.25">
      <c r="B9" s="1327"/>
      <c r="C9" s="1337"/>
      <c r="D9" s="1335"/>
      <c r="E9" s="663" t="s">
        <v>696</v>
      </c>
      <c r="F9" s="1034" t="e">
        <f>IF(ISBLANK('Programme Data'!N9),"-",('Programme Data'!N9))</f>
        <v>#VALUE!</v>
      </c>
      <c r="G9" s="1384"/>
      <c r="H9" s="1384"/>
      <c r="I9" s="1384"/>
      <c r="J9" s="530"/>
      <c r="K9" s="1145"/>
    </row>
    <row r="10" spans="2:11" s="458" customFormat="1" ht="24.95" customHeight="1" x14ac:dyDescent="0.25">
      <c r="B10" s="1328"/>
      <c r="C10" s="1343" t="s">
        <v>733</v>
      </c>
      <c r="D10" s="1393" t="str">
        <f>IF(ISBLANK('Programme Data'!F10),'Programme Data'!D10,'Programme Data'!F10)</f>
        <v>Percentage of adolescents living with HIV receivng antiretroviral therapy for treatment, 2013</v>
      </c>
      <c r="E10" s="664" t="s">
        <v>1266</v>
      </c>
      <c r="F10" s="1034" t="e">
        <f>IF(ISBLANK('Programme Data'!N10),"-",('Programme Data'!N10))</f>
        <v>#VALUE!</v>
      </c>
      <c r="G10" s="1385"/>
      <c r="H10" s="1385"/>
      <c r="I10" s="1385"/>
      <c r="J10" s="530"/>
      <c r="K10" s="1143"/>
    </row>
    <row r="11" spans="2:11" s="458" customFormat="1" ht="24.95" customHeight="1" x14ac:dyDescent="0.25">
      <c r="B11" s="1328"/>
      <c r="C11" s="1337"/>
      <c r="D11" s="1335"/>
      <c r="E11" s="665" t="s">
        <v>1267</v>
      </c>
      <c r="F11" s="1034" t="e">
        <f>IF(ISBLANK('Programme Data'!N11),"-",('Programme Data'!N11))</f>
        <v>#VALUE!</v>
      </c>
      <c r="G11" s="1392"/>
      <c r="H11" s="1392"/>
      <c r="I11" s="1392"/>
      <c r="J11" s="530"/>
      <c r="K11" s="1143"/>
    </row>
    <row r="12" spans="2:11" s="458" customFormat="1" ht="24.95" customHeight="1" x14ac:dyDescent="0.25">
      <c r="B12" s="1328"/>
      <c r="C12" s="1337"/>
      <c r="D12" s="1335"/>
      <c r="E12" s="666" t="s">
        <v>1268</v>
      </c>
      <c r="F12" s="1034" t="e">
        <f>IF(ISBLANK('Programme Data'!N12),"-",('Programme Data'!N12))</f>
        <v>#VALUE!</v>
      </c>
      <c r="G12" s="1384"/>
      <c r="H12" s="1384"/>
      <c r="I12" s="1384"/>
      <c r="J12" s="530"/>
      <c r="K12" s="1143"/>
    </row>
    <row r="13" spans="2:11" s="458" customFormat="1" ht="24.95" customHeight="1" x14ac:dyDescent="0.25">
      <c r="B13" s="1328"/>
      <c r="C13" s="872" t="s">
        <v>759</v>
      </c>
      <c r="D13" s="1338" t="str">
        <f>IF(ISBLANK('Programme Data'!F14),'Programme Data'!D14,'Programme Data'!F14)</f>
        <v>Proportion of pregnant adolescents 15-19 years who have been initiated ARV therapy for PMTCT, 2013</v>
      </c>
      <c r="E13" s="1339"/>
      <c r="F13" s="1034" t="e">
        <f>IF(ISBLANK('Programme Data'!N14),"-",('Programme Data'!N14))</f>
        <v>#VALUE!</v>
      </c>
      <c r="G13" s="1036"/>
      <c r="H13" s="1036"/>
      <c r="I13" s="1036"/>
      <c r="J13" s="530"/>
      <c r="K13" s="1143"/>
    </row>
    <row r="14" spans="2:11" s="458" customFormat="1" ht="24.95" customHeight="1" x14ac:dyDescent="0.25">
      <c r="B14" s="1328"/>
      <c r="C14" s="1343" t="s">
        <v>1269</v>
      </c>
      <c r="D14" s="1340" t="str">
        <f>IF(ISBLANK('Programme Data'!F15),'Programme Data'!D15,'Programme Data'!F15)</f>
        <v>Percentage of adolescents (aged 10-19) living with HIV who are on ART and are virologically suppressed (VL below 1000 copies), 2013</v>
      </c>
      <c r="E14" s="667" t="s">
        <v>1264</v>
      </c>
      <c r="F14" s="1034" t="e">
        <f>IF(ISBLANK('Programme Data'!N15),"-",('Programme Data'!N15))</f>
        <v>#VALUE!</v>
      </c>
      <c r="G14" s="1385"/>
      <c r="H14" s="1385"/>
      <c r="I14" s="1385"/>
      <c r="J14" s="530"/>
      <c r="K14" s="1143"/>
    </row>
    <row r="15" spans="2:11" s="458" customFormat="1" ht="24.95" customHeight="1" x14ac:dyDescent="0.25">
      <c r="B15" s="1328"/>
      <c r="C15" s="1337"/>
      <c r="D15" s="1341"/>
      <c r="E15" s="668" t="s">
        <v>1265</v>
      </c>
      <c r="F15" s="1034" t="e">
        <f>IF(ISBLANK('Programme Data'!N16),"-",('Programme Data'!N16))</f>
        <v>#VALUE!</v>
      </c>
      <c r="G15" s="1392"/>
      <c r="H15" s="1392"/>
      <c r="I15" s="1392"/>
      <c r="J15" s="530"/>
      <c r="K15" s="1143"/>
    </row>
    <row r="16" spans="2:11" s="458" customFormat="1" ht="24.95" customHeight="1" x14ac:dyDescent="0.25">
      <c r="B16" s="1329"/>
      <c r="C16" s="1344"/>
      <c r="D16" s="1342"/>
      <c r="E16" s="669" t="s">
        <v>696</v>
      </c>
      <c r="F16" s="1035" t="e">
        <f>IF(ISBLANK('Programme Data'!N17),"-",('Programme Data'!N17))</f>
        <v>#VALUE!</v>
      </c>
      <c r="G16" s="1386"/>
      <c r="H16" s="1386"/>
      <c r="I16" s="1386"/>
      <c r="J16" s="531"/>
      <c r="K16" s="1143"/>
    </row>
    <row r="17" spans="2:11" s="458" customFormat="1" ht="24.95" customHeight="1" x14ac:dyDescent="0.25">
      <c r="B17" s="1356" t="s">
        <v>1270</v>
      </c>
      <c r="C17" s="1356" t="s">
        <v>1271</v>
      </c>
      <c r="D17" s="1358" t="str">
        <f>IF(ISBLANK('Programme Data'!F18),'Programme Data'!D18,'Programme Data'!F18)</f>
        <v>Percentage of adolescents (aged 15-19) reporting multiple sexual partners in the last 12 months who reported using a condom at last sex, most recent data available</v>
      </c>
      <c r="E17" s="662" t="s">
        <v>1265</v>
      </c>
      <c r="F17" s="1033" t="e">
        <f>IF(ISBLANK('Programme Data'!N18),"-",('Programme Data'!N18))</f>
        <v>#VALUE!</v>
      </c>
      <c r="G17" s="1383"/>
      <c r="H17" s="1383"/>
      <c r="I17" s="1383"/>
      <c r="J17" s="529"/>
      <c r="K17" s="1143"/>
    </row>
    <row r="18" spans="2:11" s="458" customFormat="1" ht="24.95" customHeight="1" x14ac:dyDescent="0.25">
      <c r="B18" s="1352"/>
      <c r="C18" s="1353"/>
      <c r="D18" s="1359"/>
      <c r="E18" s="663" t="s">
        <v>696</v>
      </c>
      <c r="F18" s="1034">
        <f>IF(ISBLANK('Programme Data'!N19),"-",('Programme Data'!N19))</f>
        <v>0</v>
      </c>
      <c r="G18" s="1384"/>
      <c r="H18" s="1384"/>
      <c r="I18" s="1384"/>
      <c r="J18" s="530"/>
      <c r="K18" s="1143"/>
    </row>
    <row r="19" spans="2:11" s="458" customFormat="1" ht="24.95" customHeight="1" x14ac:dyDescent="0.25">
      <c r="B19" s="1352"/>
      <c r="C19" s="872" t="s">
        <v>718</v>
      </c>
      <c r="D19" s="1360" t="str">
        <f>IF(ISBLANK('Programme Data'!F20),'Programme Data'!D20,'Programme Data'!F20)</f>
        <v>Percentage of adolescent males (aged 15-19) who are circumcised, most recent data available</v>
      </c>
      <c r="E19" s="1361"/>
      <c r="F19" s="1034">
        <f>IF(ISBLANK('Programme Data'!N20),"-",('Programme Data'!N20))</f>
        <v>0.75800000000000001</v>
      </c>
      <c r="G19" s="1036"/>
      <c r="H19" s="1036"/>
      <c r="I19" s="1036"/>
      <c r="J19" s="530"/>
      <c r="K19" s="1143"/>
    </row>
    <row r="20" spans="2:11" s="458" customFormat="1" ht="24.95" customHeight="1" x14ac:dyDescent="0.25">
      <c r="B20" s="1352"/>
      <c r="C20" s="872" t="s">
        <v>1272</v>
      </c>
      <c r="D20" s="1360" t="str">
        <f>IF(ISBLANK('Programme Data'!F21),'Programme Data'!D21,'Programme Data'!F21)</f>
        <v>Percentage of eligible sexually active adolescents (aged 15-19 who self-report usage of pre-exposure prophylaxis, most recent data available</v>
      </c>
      <c r="E20" s="1361"/>
      <c r="F20" s="1034" t="e">
        <f>IF(ISBLANK('Programme Data'!N21),"-",('Programme Data'!N21))</f>
        <v>#VALUE!</v>
      </c>
      <c r="G20" s="1036"/>
      <c r="H20" s="1036"/>
      <c r="I20" s="1036"/>
      <c r="J20" s="530"/>
      <c r="K20" s="1143"/>
    </row>
    <row r="21" spans="2:11" s="458" customFormat="1" ht="24.95" customHeight="1" x14ac:dyDescent="0.25">
      <c r="B21" s="1352"/>
      <c r="C21" s="872" t="s">
        <v>1273</v>
      </c>
      <c r="D21" s="1360" t="str">
        <f>IF(ISBLANK('Programme Data'!F22),'Programme Data'!D22,'Programme Data'!F22)</f>
        <v>Percentage of the poorest households receiving cash transfers in the last 3 months, most recent data available</v>
      </c>
      <c r="E21" s="1361"/>
      <c r="F21" s="1034" t="e">
        <f>IF(ISBLANK('Programme Data'!N22),"-",('Programme Data'!N22))</f>
        <v>#VALUE!</v>
      </c>
      <c r="G21" s="1036"/>
      <c r="H21" s="1036"/>
      <c r="I21" s="1036"/>
      <c r="J21" s="530"/>
      <c r="K21" s="1143"/>
    </row>
    <row r="22" spans="2:11" s="458" customFormat="1" ht="24.95" customHeight="1" x14ac:dyDescent="0.25">
      <c r="B22" s="1352"/>
      <c r="C22" s="1351" t="s">
        <v>1274</v>
      </c>
      <c r="D22" s="1362" t="str">
        <f>IF(ISBLANK('Programme Data'!F23),'Programme Data'!D23,'Programme Data'!F23)</f>
        <v>Percentage of adolescents (aged 15-19) eligible for post-exposure prophylaxis for HIV that reported usage within 72 hours of sexual violence, most recent data available</v>
      </c>
      <c r="E22" s="675" t="s">
        <v>1265</v>
      </c>
      <c r="F22" s="1034" t="e">
        <f>IF(ISBLANK('Programme Data'!N23),"-",('Programme Data'!N23))</f>
        <v>#VALUE!</v>
      </c>
      <c r="G22" s="1385"/>
      <c r="H22" s="1385"/>
      <c r="I22" s="1385"/>
      <c r="J22" s="530"/>
      <c r="K22" s="1143"/>
    </row>
    <row r="23" spans="2:11" s="246" customFormat="1" ht="24.95" customHeight="1" x14ac:dyDescent="0.25">
      <c r="B23" s="1352"/>
      <c r="C23" s="1353"/>
      <c r="D23" s="1359"/>
      <c r="E23" s="675" t="s">
        <v>696</v>
      </c>
      <c r="F23" s="1034" t="e">
        <f>IF(ISBLANK('Programme Data'!N24),"-",('Programme Data'!N24))</f>
        <v>#VALUE!</v>
      </c>
      <c r="G23" s="1384"/>
      <c r="H23" s="1384"/>
      <c r="I23" s="1384"/>
      <c r="J23" s="530"/>
      <c r="K23" s="1145"/>
    </row>
    <row r="24" spans="2:11" s="33" customFormat="1" ht="24.95" customHeight="1" x14ac:dyDescent="0.25">
      <c r="B24" s="1352"/>
      <c r="C24" s="1351" t="s">
        <v>1275</v>
      </c>
      <c r="D24" s="1362" t="str">
        <f>IF(ISBLANK('Programme Data'!F25),'Programme Data'!D25,'Programme Data'!F25)</f>
        <v>Percentage of adolescents (aged 15-19) who inject drugs reporting use of sterile injecting equipment the last time they injected, most recent data available</v>
      </c>
      <c r="E24" s="675" t="s">
        <v>1265</v>
      </c>
      <c r="F24" s="1034" t="e">
        <f>IF(ISBLANK('Programme Data'!N25),"-",('Programme Data'!N25))</f>
        <v>#VALUE!</v>
      </c>
      <c r="G24" s="1385"/>
      <c r="H24" s="1385"/>
      <c r="I24" s="1385"/>
      <c r="J24" s="530"/>
      <c r="K24" s="256"/>
    </row>
    <row r="25" spans="2:11" s="33" customFormat="1" ht="24.95" customHeight="1" x14ac:dyDescent="0.25">
      <c r="B25" s="1357"/>
      <c r="C25" s="1357"/>
      <c r="D25" s="1363"/>
      <c r="E25" s="676" t="s">
        <v>696</v>
      </c>
      <c r="F25" s="1035" t="e">
        <f>IF(ISBLANK('Programme Data'!N26),"-",('Programme Data'!N26))</f>
        <v>#VALUE!</v>
      </c>
      <c r="G25" s="1386"/>
      <c r="H25" s="1386"/>
      <c r="I25" s="1386"/>
      <c r="J25" s="531"/>
      <c r="K25" s="256"/>
    </row>
    <row r="26" spans="2:11" s="33" customFormat="1" ht="24.95" customHeight="1" x14ac:dyDescent="0.25">
      <c r="B26" s="1356" t="s">
        <v>1276</v>
      </c>
      <c r="C26" s="1356" t="s">
        <v>1277</v>
      </c>
      <c r="D26" s="1334" t="str">
        <f>IF(ISBLANK('Programme Data'!F27),'Programme Data'!D27,'Programme Data'!F27)</f>
        <v>Percentage of adolescent girls (aged 10-19) with comprehensive knowledge of HIV, most recent data available</v>
      </c>
      <c r="E26" s="662" t="s">
        <v>1267</v>
      </c>
      <c r="F26" s="1033" t="e">
        <f>IF(ISBLANK('Programme Data'!N27),"-",('Programme Data'!N27))</f>
        <v>#VALUE!</v>
      </c>
      <c r="G26" s="1383"/>
      <c r="H26" s="1383"/>
      <c r="I26" s="1383"/>
      <c r="J26" s="529"/>
      <c r="K26" s="256"/>
    </row>
    <row r="27" spans="2:11" s="33" customFormat="1" ht="24.95" customHeight="1" x14ac:dyDescent="0.25">
      <c r="B27" s="1352"/>
      <c r="C27" s="1352"/>
      <c r="D27" s="1335"/>
      <c r="E27" s="663" t="s">
        <v>1268</v>
      </c>
      <c r="F27" s="1034" t="e">
        <f>IF(ISBLANK('Programme Data'!N28),"-",('Programme Data'!N28))</f>
        <v>#VALUE!</v>
      </c>
      <c r="G27" s="1384"/>
      <c r="H27" s="1384"/>
      <c r="I27" s="1384"/>
      <c r="J27" s="530"/>
      <c r="K27" s="256"/>
    </row>
    <row r="28" spans="2:11" s="33" customFormat="1" ht="24.95" customHeight="1" x14ac:dyDescent="0.25">
      <c r="B28" s="1352"/>
      <c r="C28" s="1352"/>
      <c r="D28" s="1360" t="str">
        <f>IF(ISBLANK('Programme Data'!F30),'Programme Data'!D30,'Programme Data'!F30)</f>
        <v>Percentage of adolescent boys (aged 10-19) with comprehensive knowledge of HIV, most recent data available</v>
      </c>
      <c r="E28" s="667" t="s">
        <v>1267</v>
      </c>
      <c r="F28" s="1034" t="e">
        <f>IF(ISBLANK('Programme Data'!N30),"-",('Programme Data'!N30))</f>
        <v>#VALUE!</v>
      </c>
      <c r="G28" s="1385"/>
      <c r="H28" s="1385"/>
      <c r="I28" s="1385"/>
      <c r="J28" s="530"/>
      <c r="K28" s="256"/>
    </row>
    <row r="29" spans="2:11" s="33" customFormat="1" ht="24.95" customHeight="1" x14ac:dyDescent="0.25">
      <c r="B29" s="1352"/>
      <c r="C29" s="1353"/>
      <c r="D29" s="1335"/>
      <c r="E29" s="663" t="s">
        <v>1268</v>
      </c>
      <c r="F29" s="1034" t="e">
        <f>IF(ISBLANK('Programme Data'!N31),"-",('Programme Data'!N31))</f>
        <v>#VALUE!</v>
      </c>
      <c r="G29" s="1384"/>
      <c r="H29" s="1384"/>
      <c r="I29" s="1384"/>
      <c r="J29" s="530"/>
      <c r="K29" s="256"/>
    </row>
    <row r="30" spans="2:11" s="33" customFormat="1" ht="24.95" customHeight="1" x14ac:dyDescent="0.25">
      <c r="B30" s="1352"/>
      <c r="C30" s="1351" t="s">
        <v>1278</v>
      </c>
      <c r="D30" s="1362" t="str">
        <f>IF(ISBLANK('Programme Data'!F33),'Programme Data'!D33,'Programme Data'!F33)</f>
        <v>Percentage of adolescents (aged 15-19) who, at least once a week, read a newspaper or magazing, listen to the radio, or watch television, most recent data available</v>
      </c>
      <c r="E30" s="667" t="s">
        <v>697</v>
      </c>
      <c r="F30" s="1034" t="e">
        <f>IF(ISBLANK('Programme Data'!N33),"-",('Programme Data'!N33))</f>
        <v>#VALUE!</v>
      </c>
      <c r="G30" s="1385"/>
      <c r="H30" s="1385"/>
      <c r="I30" s="1385"/>
      <c r="J30" s="530"/>
      <c r="K30" s="256"/>
    </row>
    <row r="31" spans="2:11" s="33" customFormat="1" ht="24.95" customHeight="1" x14ac:dyDescent="0.25">
      <c r="B31" s="1352"/>
      <c r="C31" s="1353"/>
      <c r="D31" s="1359"/>
      <c r="E31" s="668" t="s">
        <v>696</v>
      </c>
      <c r="F31" s="1034" t="e">
        <f>IF(ISBLANK('Programme Data'!N34),"-",('Programme Data'!N34))</f>
        <v>#VALUE!</v>
      </c>
      <c r="G31" s="1384"/>
      <c r="H31" s="1384"/>
      <c r="I31" s="1384"/>
      <c r="J31" s="530"/>
      <c r="K31" s="256"/>
    </row>
    <row r="32" spans="2:11" s="33" customFormat="1" ht="24.95" customHeight="1" x14ac:dyDescent="0.25">
      <c r="B32" s="1357"/>
      <c r="C32" s="672" t="s">
        <v>778</v>
      </c>
      <c r="D32" s="1364" t="str">
        <f>IF(ISBLANK('Programme Data'!F35),'Programme Data'!D35,'Programme Data'!F35)</f>
        <v>Availability of policy statement reducing age of consent for HIV testing below 18 years 
(Yes/No)</v>
      </c>
      <c r="E32" s="1365"/>
      <c r="F32" s="1035" t="str">
        <f>IF(ISBLANK('Programme Data'!N35),"-",('Programme Data'!N35))</f>
        <v>-</v>
      </c>
      <c r="G32" s="1037"/>
      <c r="H32" s="1037"/>
      <c r="I32" s="1037"/>
      <c r="J32" s="531"/>
      <c r="K32" s="256"/>
    </row>
    <row r="33" spans="3:10" s="33" customFormat="1" x14ac:dyDescent="0.25">
      <c r="C33" s="78"/>
      <c r="D33" s="78"/>
      <c r="E33" s="78"/>
      <c r="G33" s="193"/>
      <c r="H33" s="193"/>
      <c r="I33" s="193"/>
      <c r="J33" s="242"/>
    </row>
    <row r="34" spans="3:10" x14ac:dyDescent="0.25">
      <c r="C34" s="78"/>
      <c r="D34" s="78"/>
      <c r="E34" s="78"/>
      <c r="F34" s="33"/>
    </row>
    <row r="35" spans="3:10" x14ac:dyDescent="0.25">
      <c r="F35" s="33"/>
    </row>
    <row r="36" spans="3:10" x14ac:dyDescent="0.25">
      <c r="F36" s="33"/>
    </row>
  </sheetData>
  <sheetProtection sheet="1" objects="1" scenarios="1"/>
  <mergeCells count="58">
    <mergeCell ref="D6:E7"/>
    <mergeCell ref="I8:I9"/>
    <mergeCell ref="G10:G12"/>
    <mergeCell ref="H10:H12"/>
    <mergeCell ref="I10:I12"/>
    <mergeCell ref="D8:D9"/>
    <mergeCell ref="D10:D12"/>
    <mergeCell ref="G22:G23"/>
    <mergeCell ref="H22:H23"/>
    <mergeCell ref="I22:I23"/>
    <mergeCell ref="G17:G18"/>
    <mergeCell ref="H17:H18"/>
    <mergeCell ref="I17:I18"/>
    <mergeCell ref="D26:D27"/>
    <mergeCell ref="D28:D29"/>
    <mergeCell ref="D30:D31"/>
    <mergeCell ref="D32:E32"/>
    <mergeCell ref="B26:B32"/>
    <mergeCell ref="C26:C29"/>
    <mergeCell ref="C30:C31"/>
    <mergeCell ref="G5:J5"/>
    <mergeCell ref="B8:B16"/>
    <mergeCell ref="C8:C9"/>
    <mergeCell ref="C10:C12"/>
    <mergeCell ref="C14:C16"/>
    <mergeCell ref="G8:G9"/>
    <mergeCell ref="H8:H9"/>
    <mergeCell ref="B5:F5"/>
    <mergeCell ref="B6:B7"/>
    <mergeCell ref="C6:C7"/>
    <mergeCell ref="F6:F7"/>
    <mergeCell ref="D13:E13"/>
    <mergeCell ref="D14:D16"/>
    <mergeCell ref="G14:G16"/>
    <mergeCell ref="H14:H16"/>
    <mergeCell ref="I14:I16"/>
    <mergeCell ref="B17:B25"/>
    <mergeCell ref="C17:C18"/>
    <mergeCell ref="C22:C23"/>
    <mergeCell ref="C24:C25"/>
    <mergeCell ref="D21:E21"/>
    <mergeCell ref="D17:D18"/>
    <mergeCell ref="D19:E19"/>
    <mergeCell ref="D20:E20"/>
    <mergeCell ref="D22:D23"/>
    <mergeCell ref="D24:D25"/>
    <mergeCell ref="G30:G31"/>
    <mergeCell ref="H30:H31"/>
    <mergeCell ref="I30:I31"/>
    <mergeCell ref="G28:G29"/>
    <mergeCell ref="H28:H29"/>
    <mergeCell ref="I28:I29"/>
    <mergeCell ref="G26:G27"/>
    <mergeCell ref="H26:H27"/>
    <mergeCell ref="I26:I27"/>
    <mergeCell ref="G24:G25"/>
    <mergeCell ref="H24:H25"/>
    <mergeCell ref="I24:I25"/>
  </mergeCells>
  <conditionalFormatting sqref="F8:F32">
    <cfRule type="colorScale" priority="5">
      <colorScale>
        <cfvo type="percent" val="0"/>
        <cfvo type="percent" val="50"/>
        <cfvo type="percent" val="100"/>
        <color rgb="FF00B050"/>
        <color rgb="FFFFFF00"/>
        <color rgb="FFC00000"/>
      </colorScale>
    </cfRule>
  </conditionalFormatting>
  <conditionalFormatting sqref="G8:I32">
    <cfRule type="cellIs" dxfId="40" priority="1" operator="equal">
      <formula>1</formula>
    </cfRule>
    <cfRule type="cellIs" dxfId="39" priority="2" operator="equal">
      <formula>2</formula>
    </cfRule>
    <cfRule type="cellIs" dxfId="38" priority="3" operator="between">
      <formula>3</formula>
      <formula>4</formula>
    </cfRule>
    <cfRule type="cellIs" dxfId="37" priority="4" operator="equal">
      <formula>5</formula>
    </cfRule>
  </conditionalFormatting>
  <dataValidations count="1">
    <dataValidation type="list" allowBlank="1" showInputMessage="1" showErrorMessage="1" sqref="G8:I8 G10:I10 G13:I14 G17:I17 G19:I22 G24:I24 G26:I26 G28:I28 G30:I30 G32:I32" xr:uid="{00000000-0002-0000-0800-000000000000}">
      <formula1>"1,2,3,4,5"</formula1>
    </dataValidation>
  </dataValidations>
  <hyperlinks>
    <hyperlink ref="J7" r:id="rId1" xr:uid="{00000000-0004-0000-08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31</vt:i4>
      </vt:variant>
    </vt:vector>
  </HeadingPairs>
  <TitlesOfParts>
    <vt:vector size="60" baseType="lpstr">
      <vt:lpstr>Home Page</vt:lpstr>
      <vt:lpstr>Overview Dashboard</vt:lpstr>
      <vt:lpstr>Intervention Dashboard_old</vt:lpstr>
      <vt:lpstr>Demo&amp;Epi Data</vt:lpstr>
      <vt:lpstr>Demo&amp;Epid2</vt:lpstr>
      <vt:lpstr>Interventions</vt:lpstr>
      <vt:lpstr>Interventions_old</vt:lpstr>
      <vt:lpstr>Programme Data</vt:lpstr>
      <vt:lpstr>Programme Environment Data</vt:lpstr>
      <vt:lpstr>Interventions2</vt:lpstr>
      <vt:lpstr>Indepth Analysis</vt:lpstr>
      <vt:lpstr>Qualitative Analysis</vt:lpstr>
      <vt:lpstr>Micro-Plan</vt:lpstr>
      <vt:lpstr>Indepth-Analysis</vt:lpstr>
      <vt:lpstr>Bottleneck Analysis</vt:lpstr>
      <vt:lpstr>Bottleneck Analysis_old</vt:lpstr>
      <vt:lpstr>Planning tool</vt:lpstr>
      <vt:lpstr>Planning tool_old</vt:lpstr>
      <vt:lpstr>Intervention Dashboard</vt:lpstr>
      <vt:lpstr>Overview Dashboard2</vt:lpstr>
      <vt:lpstr> Cal Phase 1</vt:lpstr>
      <vt:lpstr>Coverage Definitions</vt:lpstr>
      <vt:lpstr>Common bottlenecks and actions</vt:lpstr>
      <vt:lpstr>AllInTargets</vt:lpstr>
      <vt:lpstr>PolicyProgrammeOptions</vt:lpstr>
      <vt:lpstr>Outcome Dataset</vt:lpstr>
      <vt:lpstr>Master Dataset</vt:lpstr>
      <vt:lpstr>Master Dataset2</vt:lpstr>
      <vt:lpstr>Country Names</vt:lpstr>
      <vt:lpstr>All_In_countries</vt:lpstr>
      <vt:lpstr>ART</vt:lpstr>
      <vt:lpstr>CEECIS</vt:lpstr>
      <vt:lpstr>Clinical</vt:lpstr>
      <vt:lpstr>Communities</vt:lpstr>
      <vt:lpstr>DeliveryMode</vt:lpstr>
      <vt:lpstr>EAPRO</vt:lpstr>
      <vt:lpstr>East_Asia_and_the_Pacific</vt:lpstr>
      <vt:lpstr>Eastern_and_Southern_Africa</vt:lpstr>
      <vt:lpstr>ESARO</vt:lpstr>
      <vt:lpstr>LACRO</vt:lpstr>
      <vt:lpstr>Latin_America_and_the_Caribbean</vt:lpstr>
      <vt:lpstr>MENA</vt:lpstr>
      <vt:lpstr>Middle_East_and_North_Africa</vt:lpstr>
      <vt:lpstr>Other</vt:lpstr>
      <vt:lpstr>'Demo&amp;Epi Data'!Print_Area</vt:lpstr>
      <vt:lpstr>'Home Page'!Print_Area</vt:lpstr>
      <vt:lpstr>'Overview Dashboard'!Print_Area</vt:lpstr>
      <vt:lpstr>'Programme Data'!Print_Area</vt:lpstr>
      <vt:lpstr>'Programme Environment Data'!Print_Area</vt:lpstr>
      <vt:lpstr>Regions</vt:lpstr>
      <vt:lpstr>ROSA</vt:lpstr>
      <vt:lpstr>Schools</vt:lpstr>
      <vt:lpstr>South_Asia</vt:lpstr>
      <vt:lpstr>'Demo&amp;Epi Data'!SubNational</vt:lpstr>
      <vt:lpstr>'Master Dataset'!SubNational</vt:lpstr>
      <vt:lpstr>'Overview Dashboard'!SubNational</vt:lpstr>
      <vt:lpstr>SubNational</vt:lpstr>
      <vt:lpstr>UNICEF_Regions</vt:lpstr>
      <vt:lpstr>WCARO</vt:lpstr>
      <vt:lpstr>West_and_Central_Africa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Tajudeen Oyewale</dc:creator>
  <cp:lastModifiedBy>James</cp:lastModifiedBy>
  <cp:lastPrinted>2015-03-01T16:11:08Z</cp:lastPrinted>
  <dcterms:created xsi:type="dcterms:W3CDTF">2015-01-12T15:34:13Z</dcterms:created>
  <dcterms:modified xsi:type="dcterms:W3CDTF">2018-12-15T22:34:41Z</dcterms:modified>
</cp:coreProperties>
</file>